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810" activeTab="1"/>
  </bookViews>
  <sheets>
    <sheet name="Доходи" sheetId="1" r:id="rId1"/>
    <sheet name="Видатки" sheetId="2" r:id="rId2"/>
  </sheets>
  <definedNames>
    <definedName name="_xlnm.Print_Area" localSheetId="1">'Видатки'!$A$1:$N$29</definedName>
    <definedName name="_xlnm.Print_Area" localSheetId="0">'Доходи'!#REF!</definedName>
  </definedNames>
  <calcPr fullCalcOnLoad="1"/>
</workbook>
</file>

<file path=xl/sharedStrings.xml><?xml version="1.0" encoding="utf-8"?>
<sst xmlns="http://schemas.openxmlformats.org/spreadsheetml/2006/main" count="106" uniqueCount="79">
  <si>
    <t>Код</t>
  </si>
  <si>
    <t>Разом</t>
  </si>
  <si>
    <t>Видатки бюджету за функціональною структурою (за шестизначним кодом)</t>
  </si>
  <si>
    <t>Державне управління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</si>
  <si>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</si>
  <si>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</si>
  <si>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</si>
  <si>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</si>
  <si>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</si>
  <si>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Видатки, не віднесені до основних груп</t>
  </si>
  <si>
    <t>250300</t>
  </si>
  <si>
    <t>Кошти, що передаються до бюджетів інших рівнів</t>
  </si>
  <si>
    <t>ВСЬОГО</t>
  </si>
  <si>
    <t>Загальний фонд</t>
  </si>
  <si>
    <t>Спеціальний фонд</t>
  </si>
  <si>
    <t>Будiвництво</t>
  </si>
  <si>
    <t xml:space="preserve">         </t>
  </si>
  <si>
    <t xml:space="preserve">                                                                                                                                  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</si>
  <si>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</si>
  <si>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</si>
  <si>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</si>
  <si>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</si>
  <si>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</si>
  <si>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</si>
  <si>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</si>
  <si>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</si>
  <si>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Субвенції</t>
  </si>
  <si>
    <t>Інші субвенції</t>
  </si>
  <si>
    <t>ВСЬОГО 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</si>
  <si>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</si>
  <si>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</si>
  <si>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</si>
  <si>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Доходи від операцій з капіталом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</si>
  <si>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</si>
  <si>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</si>
  <si>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</si>
  <si>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</si>
  <si>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</si>
  <si>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</si>
  <si>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I чи II групи внаслідок психічного розладу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</si>
  <si>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</si>
  <si>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Кошти від продажу земельних ділянок несільськогосподарського призначення</t>
  </si>
  <si>
    <t>Субвенція з державного бюджету на здійснення заходів щодо соціально-економічного розвитку окремих територій</t>
  </si>
  <si>
    <t>(грн.)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</si>
  <si>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</si>
  <si>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Запобігання та ліквідація надзвичайних ситуацій та наслідків стихійного лиха</t>
  </si>
  <si>
    <t>Спеціаль-ний фонд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</si>
  <si>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</si>
  <si>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Цільові фонди</t>
  </si>
  <si>
    <t>41020600</t>
  </si>
  <si>
    <t>Стабілізаційна дотація</t>
  </si>
  <si>
    <t xml:space="preserve">Порівняльний аналіз доходів  районного  бюджету  </t>
  </si>
  <si>
    <t xml:space="preserve">Порівняльний аналіз видатків районного бюджету  </t>
  </si>
  <si>
    <t>Начальник фінансового управління</t>
  </si>
  <si>
    <t>К.Г.Бардакова</t>
  </si>
  <si>
    <t>Касові видатки за  2016 рік</t>
  </si>
  <si>
    <t>Очікувані видатки за 2017 рік</t>
  </si>
  <si>
    <t>Прогноз на 2018 рік</t>
  </si>
  <si>
    <t xml:space="preserve">Відхилення очікуваних видатків за 2017 рік до прогнозних видатків на 2018 рік </t>
  </si>
  <si>
    <t xml:space="preserve">Фактично надійшло за 2016 рік </t>
  </si>
  <si>
    <t xml:space="preserve">Відхилення  до очікуваних доходів за 2017 рік </t>
  </si>
  <si>
    <t>Кошти від відчуження майна, що належить АРК та майна, що перебуває у комунальній власності</t>
  </si>
  <si>
    <t>Очікувані за 2017 рік</t>
  </si>
  <si>
    <t>0100</t>
  </si>
  <si>
    <t>1000</t>
  </si>
  <si>
    <t>2000</t>
  </si>
  <si>
    <t>3000</t>
  </si>
  <si>
    <t>4000</t>
  </si>
  <si>
    <t>5000</t>
  </si>
  <si>
    <t>6300</t>
  </si>
  <si>
    <t>7800</t>
  </si>
  <si>
    <t>7400</t>
  </si>
  <si>
    <t>Інші послуги, пов`язані з економічною діяльністю</t>
  </si>
  <si>
    <t>8000</t>
  </si>
  <si>
    <t>9180</t>
  </si>
  <si>
    <t>41020200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</si>
  <si>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</si>
  <si>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державного бюджету місцевим бюджетам на відшкодування вартості лікарських засобів  для лікування окремих захворювань</t>
  </si>
  <si>
    <t xml:space="preserve">Субвенція з державного бюджету  місцевим бюджетам на надання державної підтримки особам з особливими освітніми потребами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</si>
</sst>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  <numFmt numFmtId="175" formatCode="#,##0.0_р_."/>
    <numFmt numFmtId="176" formatCode="#,##0.0"/>
    <numFmt numFmtId="177" formatCode="0.000000"/>
    <numFmt numFmtId="178" formatCode="0.0000"/>
    <numFmt numFmtId="179" formatCode="0.00000000"/>
    <numFmt numFmtId="180" formatCode="0.0000000"/>
  </numFmts>
  <fonts count="56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0"/>
    </font>
    <font>
      <sz val="12"/>
      <name val="Times New Roman"/>
      <family val="1"/>
    </font>
    <font>
      <b/>
      <sz val="9"/>
      <name val="Times New Roman Cyr"/>
      <family val="1"/>
    </font>
    <font>
      <sz val="9"/>
      <name val="Times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right"/>
    </xf>
    <xf numFmtId="0" fontId="12" fillId="0" borderId="10" xfId="52" applyFont="1" applyBorder="1">
      <alignment/>
      <protection/>
    </xf>
    <xf numFmtId="0" fontId="12" fillId="0" borderId="10" xfId="52" applyFont="1" applyBorder="1" applyAlignment="1">
      <alignment horizontal="left" wrapText="1"/>
      <protection/>
    </xf>
    <xf numFmtId="0" fontId="15" fillId="0" borderId="11" xfId="0" applyFont="1" applyFill="1" applyBorder="1" applyAlignment="1">
      <alignment vertical="center" wrapText="1"/>
    </xf>
    <xf numFmtId="0" fontId="13" fillId="0" borderId="10" xfId="52" applyFont="1" applyBorder="1">
      <alignment/>
      <protection/>
    </xf>
    <xf numFmtId="0" fontId="13" fillId="0" borderId="10" xfId="52" applyFont="1" applyBorder="1" applyAlignment="1">
      <alignment horizontal="center" wrapText="1"/>
      <protection/>
    </xf>
    <xf numFmtId="0" fontId="15" fillId="0" borderId="10" xfId="0" applyFont="1" applyBorder="1" applyAlignment="1">
      <alignment wrapText="1"/>
    </xf>
    <xf numFmtId="0" fontId="15" fillId="0" borderId="12" xfId="53" applyFont="1" applyBorder="1" applyAlignment="1" applyProtection="1">
      <alignment vertical="center" wrapText="1"/>
      <protection/>
    </xf>
    <xf numFmtId="0" fontId="15" fillId="0" borderId="11" xfId="0" applyFont="1" applyBorder="1" applyAlignment="1">
      <alignment wrapText="1"/>
    </xf>
    <xf numFmtId="0" fontId="12" fillId="0" borderId="10" xfId="52" applyFont="1" applyBorder="1">
      <alignment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0" xfId="0" applyFont="1" applyBorder="1" applyAlignment="1">
      <alignment wrapText="1"/>
    </xf>
    <xf numFmtId="0" fontId="13" fillId="0" borderId="10" xfId="52" applyFont="1" applyBorder="1">
      <alignment/>
      <protection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52" applyFont="1" applyFill="1" applyBorder="1" applyAlignment="1">
      <alignment horizontal="center" wrapText="1"/>
      <protection/>
    </xf>
    <xf numFmtId="0" fontId="11" fillId="0" borderId="10" xfId="52" applyFont="1" applyBorder="1">
      <alignment/>
      <protection/>
    </xf>
    <xf numFmtId="0" fontId="11" fillId="33" borderId="10" xfId="52" applyFont="1" applyFill="1" applyBorder="1" applyAlignment="1">
      <alignment horizontal="left" wrapText="1"/>
      <protection/>
    </xf>
    <xf numFmtId="0" fontId="12" fillId="0" borderId="10" xfId="52" applyFont="1" applyBorder="1" applyAlignment="1">
      <alignment vertical="distributed" wrapText="1"/>
      <protection/>
    </xf>
    <xf numFmtId="0" fontId="15" fillId="0" borderId="10" xfId="0" applyFont="1" applyFill="1" applyBorder="1" applyAlignment="1">
      <alignment wrapText="1"/>
    </xf>
    <xf numFmtId="0" fontId="11" fillId="0" borderId="10" xfId="52" applyFont="1" applyBorder="1">
      <alignment/>
      <protection/>
    </xf>
    <xf numFmtId="0" fontId="16" fillId="0" borderId="10" xfId="53" applyFont="1" applyBorder="1" applyAlignment="1" applyProtection="1">
      <alignment horizontal="justify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2" fillId="0" borderId="13" xfId="52" applyFont="1" applyBorder="1" applyAlignment="1">
      <alignment horizontal="left" wrapText="1"/>
      <protection/>
    </xf>
    <xf numFmtId="0" fontId="15" fillId="0" borderId="0" xfId="0" applyFont="1" applyAlignment="1">
      <alignment wrapText="1"/>
    </xf>
    <xf numFmtId="0" fontId="11" fillId="0" borderId="10" xfId="52" applyFont="1" applyBorder="1" applyAlignment="1">
      <alignment horizontal="center"/>
      <protection/>
    </xf>
    <xf numFmtId="0" fontId="12" fillId="0" borderId="14" xfId="52" applyFont="1" applyBorder="1">
      <alignment/>
      <protection/>
    </xf>
    <xf numFmtId="0" fontId="12" fillId="33" borderId="14" xfId="52" applyFont="1" applyFill="1" applyBorder="1" applyAlignment="1" quotePrefix="1">
      <alignment horizontal="left" wrapText="1"/>
      <protection/>
    </xf>
    <xf numFmtId="172" fontId="12" fillId="33" borderId="14" xfId="52" applyNumberFormat="1" applyFont="1" applyFill="1" applyBorder="1" applyAlignment="1">
      <alignment horizontal="right"/>
      <protection/>
    </xf>
    <xf numFmtId="172" fontId="14" fillId="33" borderId="14" xfId="0" applyNumberFormat="1" applyFont="1" applyFill="1" applyBorder="1" applyAlignment="1">
      <alignment horizontal="right"/>
    </xf>
    <xf numFmtId="172" fontId="12" fillId="0" borderId="14" xfId="52" applyNumberFormat="1" applyFont="1" applyBorder="1" applyAlignment="1">
      <alignment horizontal="right"/>
      <protection/>
    </xf>
    <xf numFmtId="172" fontId="14" fillId="0" borderId="14" xfId="0" applyNumberFormat="1" applyFont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15" fillId="33" borderId="15" xfId="0" applyFont="1" applyFill="1" applyBorder="1" applyAlignment="1">
      <alignment horizontal="right" wrapText="1"/>
    </xf>
    <xf numFmtId="0" fontId="15" fillId="0" borderId="16" xfId="53" applyFont="1" applyBorder="1" applyAlignment="1" applyProtection="1">
      <alignment vertical="center" wrapText="1"/>
      <protection/>
    </xf>
    <xf numFmtId="2" fontId="17" fillId="0" borderId="10" xfId="0" applyNumberFormat="1" applyFont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right"/>
    </xf>
    <xf numFmtId="2" fontId="12" fillId="33" borderId="10" xfId="52" applyNumberFormat="1" applyFont="1" applyFill="1" applyBorder="1" applyAlignment="1">
      <alignment horizontal="right"/>
      <protection/>
    </xf>
    <xf numFmtId="172" fontId="12" fillId="33" borderId="10" xfId="52" applyNumberFormat="1" applyFont="1" applyFill="1" applyBorder="1" applyAlignment="1">
      <alignment horizontal="right"/>
      <protection/>
    </xf>
    <xf numFmtId="2" fontId="12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2" fontId="11" fillId="33" borderId="10" xfId="52" applyNumberFormat="1" applyFont="1" applyFill="1" applyBorder="1" applyAlignment="1">
      <alignment horizontal="right"/>
      <protection/>
    </xf>
    <xf numFmtId="172" fontId="11" fillId="33" borderId="10" xfId="0" applyNumberFormat="1" applyFont="1" applyFill="1" applyBorder="1" applyAlignment="1">
      <alignment horizontal="right"/>
    </xf>
    <xf numFmtId="0" fontId="11" fillId="33" borderId="10" xfId="52" applyFont="1" applyFill="1" applyBorder="1" applyAlignment="1">
      <alignment horizontal="right"/>
      <protection/>
    </xf>
    <xf numFmtId="172" fontId="11" fillId="33" borderId="10" xfId="52" applyNumberFormat="1" applyFont="1" applyFill="1" applyBorder="1" applyAlignment="1">
      <alignment horizontal="right"/>
      <protection/>
    </xf>
    <xf numFmtId="2" fontId="11" fillId="33" borderId="10" xfId="52" applyNumberFormat="1" applyFont="1" applyFill="1" applyBorder="1" applyAlignment="1">
      <alignment horizontal="right" wrapText="1"/>
      <protection/>
    </xf>
    <xf numFmtId="2" fontId="2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9" fontId="12" fillId="0" borderId="10" xfId="52" applyNumberFormat="1" applyFont="1" applyBorder="1" applyAlignment="1">
      <alignment wrapText="1"/>
      <protection/>
    </xf>
    <xf numFmtId="0" fontId="2" fillId="0" borderId="0" xfId="52" applyFont="1">
      <alignment/>
      <protection/>
    </xf>
    <xf numFmtId="2" fontId="2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0" fontId="21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3" fillId="34" borderId="0" xfId="52" applyFont="1" applyFill="1">
      <alignment/>
      <protection/>
    </xf>
    <xf numFmtId="2" fontId="11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0" xfId="52" applyNumberFormat="1" applyFont="1" applyBorder="1" applyAlignment="1">
      <alignment horizontal="right"/>
      <protection/>
    </xf>
    <xf numFmtId="172" fontId="11" fillId="33" borderId="10" xfId="52" applyNumberFormat="1" applyFont="1" applyFill="1" applyBorder="1" applyAlignment="1">
      <alignment horizontal="right" wrapText="1"/>
      <protection/>
    </xf>
    <xf numFmtId="2" fontId="12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2" fontId="12" fillId="0" borderId="10" xfId="52" applyNumberFormat="1" applyFont="1" applyBorder="1" applyAlignment="1">
      <alignment horizontal="right"/>
      <protection/>
    </xf>
    <xf numFmtId="172" fontId="12" fillId="0" borderId="10" xfId="52" applyNumberFormat="1" applyFont="1" applyBorder="1" applyAlignment="1">
      <alignment horizontal="right"/>
      <protection/>
    </xf>
    <xf numFmtId="2" fontId="18" fillId="33" borderId="10" xfId="60" applyNumberFormat="1" applyFont="1" applyFill="1" applyBorder="1" applyAlignment="1">
      <alignment horizontal="center"/>
    </xf>
    <xf numFmtId="0" fontId="15" fillId="35" borderId="17" xfId="0" applyFont="1" applyFill="1" applyBorder="1" applyAlignment="1">
      <alignment horizontal="right" wrapText="1"/>
    </xf>
    <xf numFmtId="0" fontId="15" fillId="35" borderId="10" xfId="0" applyFont="1" applyFill="1" applyBorder="1" applyAlignment="1">
      <alignment wrapText="1"/>
    </xf>
    <xf numFmtId="2" fontId="12" fillId="35" borderId="10" xfId="52" applyNumberFormat="1" applyFont="1" applyFill="1" applyBorder="1" applyAlignment="1">
      <alignment horizontal="right"/>
      <protection/>
    </xf>
    <xf numFmtId="172" fontId="12" fillId="35" borderId="10" xfId="52" applyNumberFormat="1" applyFont="1" applyFill="1" applyBorder="1" applyAlignment="1">
      <alignment horizontal="right"/>
      <protection/>
    </xf>
    <xf numFmtId="172" fontId="12" fillId="35" borderId="10" xfId="0" applyNumberFormat="1" applyFont="1" applyFill="1" applyBorder="1" applyAlignment="1">
      <alignment horizontal="right"/>
    </xf>
    <xf numFmtId="172" fontId="11" fillId="35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 applyProtection="1">
      <alignment vertical="center"/>
      <protection locked="0"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4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52" applyFont="1" applyBorder="1" applyAlignment="1">
      <alignment horizontal="center" wrapText="1"/>
      <protection/>
    </xf>
    <xf numFmtId="0" fontId="7" fillId="0" borderId="11" xfId="52" applyFont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19" fillId="0" borderId="10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202PRDH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3">
      <selection activeCell="I26" sqref="I26"/>
    </sheetView>
  </sheetViews>
  <sheetFormatPr defaultColWidth="10.625" defaultRowHeight="12.75"/>
  <cols>
    <col min="1" max="1" width="14.875" style="1" customWidth="1"/>
    <col min="2" max="2" width="83.625" style="1" customWidth="1"/>
    <col min="3" max="3" width="18.875" style="1" customWidth="1"/>
    <col min="4" max="4" width="16.50390625" style="1" customWidth="1"/>
    <col min="5" max="5" width="19.00390625" style="1" customWidth="1"/>
    <col min="6" max="6" width="18.375" style="1" customWidth="1"/>
    <col min="7" max="7" width="17.125" style="1" customWidth="1"/>
    <col min="8" max="8" width="20.125" style="1" customWidth="1"/>
    <col min="9" max="9" width="22.125" style="1" customWidth="1"/>
    <col min="10" max="10" width="16.375" style="1" customWidth="1"/>
    <col min="11" max="12" width="19.375" style="1" customWidth="1"/>
    <col min="13" max="13" width="16.625" style="1" customWidth="1"/>
    <col min="14" max="14" width="20.375" style="1" customWidth="1"/>
    <col min="15" max="239" width="9.375" style="1" customWidth="1"/>
    <col min="240" max="16384" width="10.625" style="1" customWidth="1"/>
  </cols>
  <sheetData>
    <row r="1" spans="1:8" ht="16.5" customHeight="1">
      <c r="A1" s="1" t="s">
        <v>17</v>
      </c>
      <c r="F1" s="2"/>
      <c r="G1" s="2"/>
      <c r="H1" s="2"/>
    </row>
    <row r="2" spans="1:14" ht="22.5" customHeight="1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1:12" ht="16.5" customHeight="1">
      <c r="K3" s="3"/>
      <c r="L3" s="73" t="s">
        <v>43</v>
      </c>
    </row>
    <row r="4" spans="1:14" ht="43.5" customHeight="1">
      <c r="A4" s="109" t="s">
        <v>0</v>
      </c>
      <c r="B4" s="112" t="s">
        <v>18</v>
      </c>
      <c r="C4" s="115" t="s">
        <v>59</v>
      </c>
      <c r="D4" s="115"/>
      <c r="E4" s="115"/>
      <c r="F4" s="98" t="s">
        <v>62</v>
      </c>
      <c r="G4" s="99"/>
      <c r="H4" s="100"/>
      <c r="I4" s="98" t="s">
        <v>57</v>
      </c>
      <c r="J4" s="99"/>
      <c r="K4" s="100"/>
      <c r="L4" s="98" t="s">
        <v>60</v>
      </c>
      <c r="M4" s="99"/>
      <c r="N4" s="100"/>
    </row>
    <row r="5" spans="1:14" ht="26.25" customHeight="1">
      <c r="A5" s="110"/>
      <c r="B5" s="113"/>
      <c r="C5" s="101" t="s">
        <v>13</v>
      </c>
      <c r="D5" s="105" t="s">
        <v>14</v>
      </c>
      <c r="E5" s="103" t="s">
        <v>1</v>
      </c>
      <c r="F5" s="101" t="s">
        <v>13</v>
      </c>
      <c r="G5" s="105" t="s">
        <v>14</v>
      </c>
      <c r="H5" s="103" t="s">
        <v>1</v>
      </c>
      <c r="I5" s="101" t="s">
        <v>13</v>
      </c>
      <c r="J5" s="105" t="s">
        <v>14</v>
      </c>
      <c r="K5" s="103" t="s">
        <v>1</v>
      </c>
      <c r="L5" s="101" t="s">
        <v>13</v>
      </c>
      <c r="M5" s="105" t="s">
        <v>14</v>
      </c>
      <c r="N5" s="103" t="s">
        <v>1</v>
      </c>
    </row>
    <row r="6" spans="1:14" ht="6.75" customHeight="1">
      <c r="A6" s="111"/>
      <c r="B6" s="114"/>
      <c r="C6" s="102"/>
      <c r="D6" s="106"/>
      <c r="E6" s="104"/>
      <c r="F6" s="102"/>
      <c r="G6" s="106"/>
      <c r="H6" s="104"/>
      <c r="I6" s="102"/>
      <c r="J6" s="106"/>
      <c r="K6" s="104"/>
      <c r="L6" s="102"/>
      <c r="M6" s="106"/>
      <c r="N6" s="104"/>
    </row>
    <row r="7" spans="1:14" ht="24" customHeight="1">
      <c r="A7" s="18">
        <v>10000000</v>
      </c>
      <c r="B7" s="19" t="s">
        <v>19</v>
      </c>
      <c r="C7" s="59">
        <f>C8+C9</f>
        <v>13704214.81</v>
      </c>
      <c r="D7" s="59"/>
      <c r="E7" s="59">
        <f aca="true" t="shared" si="0" ref="E7:E21">C7+D7</f>
        <v>13704214.81</v>
      </c>
      <c r="F7" s="59">
        <f>F8</f>
        <v>20422200</v>
      </c>
      <c r="G7" s="65"/>
      <c r="H7" s="65">
        <f aca="true" t="shared" si="1" ref="H7:H25">F7+G7</f>
        <v>20422200</v>
      </c>
      <c r="I7" s="59">
        <f>I8+I9</f>
        <v>23546600</v>
      </c>
      <c r="J7" s="81"/>
      <c r="K7" s="81">
        <f>I7+J7</f>
        <v>23546600</v>
      </c>
      <c r="L7" s="82">
        <f aca="true" t="shared" si="2" ref="L7:N8">I7-F7</f>
        <v>3124400</v>
      </c>
      <c r="M7" s="82">
        <f t="shared" si="2"/>
        <v>0</v>
      </c>
      <c r="N7" s="82">
        <f t="shared" si="2"/>
        <v>3124400</v>
      </c>
    </row>
    <row r="8" spans="1:14" ht="18.75" customHeight="1">
      <c r="A8" s="21">
        <v>11010000</v>
      </c>
      <c r="B8" s="22" t="s">
        <v>38</v>
      </c>
      <c r="C8" s="60">
        <v>13704044.81</v>
      </c>
      <c r="D8" s="61"/>
      <c r="E8" s="62">
        <f t="shared" si="0"/>
        <v>13704044.81</v>
      </c>
      <c r="F8" s="61">
        <v>20422200</v>
      </c>
      <c r="G8" s="61"/>
      <c r="H8" s="63">
        <f t="shared" si="1"/>
        <v>20422200</v>
      </c>
      <c r="I8" s="60">
        <v>23546600</v>
      </c>
      <c r="J8" s="87"/>
      <c r="K8" s="85">
        <f>I8+J8</f>
        <v>23546600</v>
      </c>
      <c r="L8" s="82">
        <f t="shared" si="2"/>
        <v>3124400</v>
      </c>
      <c r="M8" s="82">
        <f t="shared" si="2"/>
        <v>0</v>
      </c>
      <c r="N8" s="82">
        <f t="shared" si="2"/>
        <v>3124400</v>
      </c>
    </row>
    <row r="9" spans="1:14" ht="16.5" customHeight="1">
      <c r="A9" s="21">
        <v>11020200</v>
      </c>
      <c r="B9" s="23" t="s">
        <v>33</v>
      </c>
      <c r="C9" s="61">
        <v>170</v>
      </c>
      <c r="D9" s="61"/>
      <c r="E9" s="63">
        <f t="shared" si="0"/>
        <v>170</v>
      </c>
      <c r="F9" s="61"/>
      <c r="G9" s="61"/>
      <c r="H9" s="63">
        <f t="shared" si="1"/>
        <v>0</v>
      </c>
      <c r="I9" s="61"/>
      <c r="J9" s="88"/>
      <c r="K9" s="86">
        <f>I9+J9</f>
        <v>0</v>
      </c>
      <c r="L9" s="82"/>
      <c r="M9" s="82"/>
      <c r="N9" s="82"/>
    </row>
    <row r="10" spans="1:14" s="4" customFormat="1" ht="21.75" customHeight="1">
      <c r="A10" s="24">
        <v>20000000</v>
      </c>
      <c r="B10" s="25" t="s">
        <v>20</v>
      </c>
      <c r="C10" s="64">
        <f>C11+C14+C13+C12</f>
        <v>40791.38</v>
      </c>
      <c r="D10" s="64">
        <f>D15</f>
        <v>1361093.02</v>
      </c>
      <c r="E10" s="59">
        <f t="shared" si="0"/>
        <v>1401884.4</v>
      </c>
      <c r="F10" s="64">
        <f>F11+F14+F13+F12</f>
        <v>53100</v>
      </c>
      <c r="G10" s="64">
        <f>G15</f>
        <v>0</v>
      </c>
      <c r="H10" s="65">
        <f t="shared" si="1"/>
        <v>53100</v>
      </c>
      <c r="I10" s="64">
        <f>I11+I14+I13+I12</f>
        <v>49100</v>
      </c>
      <c r="J10" s="64">
        <f>J15</f>
        <v>997828</v>
      </c>
      <c r="K10" s="86">
        <f aca="true" t="shared" si="3" ref="K10:K38">I10+J10</f>
        <v>1046928</v>
      </c>
      <c r="L10" s="82">
        <f>I10-F10</f>
        <v>-4000</v>
      </c>
      <c r="M10" s="82">
        <f>J10-G10</f>
        <v>997828</v>
      </c>
      <c r="N10" s="82">
        <f>K10-H10</f>
        <v>993828</v>
      </c>
    </row>
    <row r="11" spans="1:14" s="5" customFormat="1" ht="19.5" customHeight="1" hidden="1">
      <c r="A11" s="26">
        <v>21081100</v>
      </c>
      <c r="B11" s="27" t="s">
        <v>34</v>
      </c>
      <c r="C11" s="61"/>
      <c r="D11" s="61"/>
      <c r="E11" s="65">
        <f t="shared" si="0"/>
        <v>0</v>
      </c>
      <c r="F11" s="61">
        <v>0</v>
      </c>
      <c r="G11" s="61"/>
      <c r="H11" s="63">
        <f t="shared" si="1"/>
        <v>0</v>
      </c>
      <c r="I11" s="61"/>
      <c r="J11" s="88"/>
      <c r="K11" s="86">
        <f t="shared" si="3"/>
        <v>0</v>
      </c>
      <c r="L11" s="82" t="e">
        <f>I11/C11*100</f>
        <v>#DIV/0!</v>
      </c>
      <c r="M11" s="82"/>
      <c r="N11" s="82" t="e">
        <f>K11/E11*100</f>
        <v>#DIV/0!</v>
      </c>
    </row>
    <row r="12" spans="1:14" s="5" customFormat="1" ht="19.5" customHeight="1">
      <c r="A12" s="28">
        <v>21081100</v>
      </c>
      <c r="B12" s="56" t="s">
        <v>34</v>
      </c>
      <c r="C12" s="61">
        <v>510</v>
      </c>
      <c r="D12" s="61"/>
      <c r="E12" s="65"/>
      <c r="F12" s="61">
        <v>730</v>
      </c>
      <c r="G12" s="61"/>
      <c r="H12" s="63"/>
      <c r="I12" s="61"/>
      <c r="J12" s="88"/>
      <c r="K12" s="86"/>
      <c r="L12" s="82"/>
      <c r="M12" s="82"/>
      <c r="N12" s="82"/>
    </row>
    <row r="13" spans="1:14" s="5" customFormat="1" ht="45" customHeight="1">
      <c r="A13" s="28">
        <v>22080400</v>
      </c>
      <c r="B13" s="77" t="s">
        <v>40</v>
      </c>
      <c r="C13" s="60">
        <v>40161.38</v>
      </c>
      <c r="D13" s="61"/>
      <c r="E13" s="65">
        <f t="shared" si="0"/>
        <v>40161.38</v>
      </c>
      <c r="F13" s="61">
        <v>41470</v>
      </c>
      <c r="G13" s="61"/>
      <c r="H13" s="63">
        <f t="shared" si="1"/>
        <v>41470</v>
      </c>
      <c r="I13" s="60">
        <v>47100</v>
      </c>
      <c r="J13" s="88"/>
      <c r="K13" s="86">
        <f t="shared" si="3"/>
        <v>47100</v>
      </c>
      <c r="L13" s="82">
        <f>I13-F13</f>
        <v>5630</v>
      </c>
      <c r="M13" s="82">
        <f>J13-G13</f>
        <v>0</v>
      </c>
      <c r="N13" s="82">
        <f>K13-H13</f>
        <v>5630</v>
      </c>
    </row>
    <row r="14" spans="1:14" s="5" customFormat="1" ht="18.75" customHeight="1">
      <c r="A14" s="29">
        <v>24603000</v>
      </c>
      <c r="B14" s="30" t="s">
        <v>21</v>
      </c>
      <c r="C14" s="60">
        <v>120</v>
      </c>
      <c r="D14" s="64"/>
      <c r="E14" s="59">
        <f t="shared" si="0"/>
        <v>120</v>
      </c>
      <c r="F14" s="61">
        <v>10900</v>
      </c>
      <c r="G14" s="67"/>
      <c r="H14" s="65">
        <f t="shared" si="1"/>
        <v>10900</v>
      </c>
      <c r="I14" s="61">
        <v>2000</v>
      </c>
      <c r="J14" s="83"/>
      <c r="K14" s="86">
        <f t="shared" si="3"/>
        <v>2000</v>
      </c>
      <c r="L14" s="82">
        <f aca="true" t="shared" si="4" ref="L14:L37">I14-F14</f>
        <v>-8900</v>
      </c>
      <c r="M14" s="82">
        <f aca="true" t="shared" si="5" ref="M14:M37">J14-G14</f>
        <v>0</v>
      </c>
      <c r="N14" s="82">
        <f aca="true" t="shared" si="6" ref="N14:N37">K14-H14</f>
        <v>-8900</v>
      </c>
    </row>
    <row r="15" spans="1:14" s="5" customFormat="1" ht="18.75" customHeight="1">
      <c r="A15" s="29">
        <v>25000000</v>
      </c>
      <c r="B15" s="31" t="s">
        <v>22</v>
      </c>
      <c r="C15" s="66"/>
      <c r="D15" s="60">
        <v>1361093.02</v>
      </c>
      <c r="E15" s="59">
        <f t="shared" si="0"/>
        <v>1361093.02</v>
      </c>
      <c r="F15" s="66"/>
      <c r="G15" s="61"/>
      <c r="H15" s="65">
        <f t="shared" si="1"/>
        <v>0</v>
      </c>
      <c r="I15" s="65"/>
      <c r="J15" s="87">
        <v>997828</v>
      </c>
      <c r="K15" s="86">
        <f t="shared" si="3"/>
        <v>997828</v>
      </c>
      <c r="L15" s="82">
        <f t="shared" si="4"/>
        <v>0</v>
      </c>
      <c r="M15" s="82">
        <f t="shared" si="5"/>
        <v>997828</v>
      </c>
      <c r="N15" s="82">
        <f t="shared" si="6"/>
        <v>997828</v>
      </c>
    </row>
    <row r="16" spans="1:14" s="5" customFormat="1" ht="18" customHeight="1">
      <c r="A16" s="32">
        <v>30000000</v>
      </c>
      <c r="B16" s="33" t="s">
        <v>32</v>
      </c>
      <c r="C16" s="67">
        <f>C17</f>
        <v>0</v>
      </c>
      <c r="D16" s="64">
        <f>D17+D18</f>
        <v>85910</v>
      </c>
      <c r="E16" s="59">
        <f t="shared" si="0"/>
        <v>85910</v>
      </c>
      <c r="F16" s="67"/>
      <c r="G16" s="67"/>
      <c r="H16" s="65">
        <f t="shared" si="1"/>
        <v>0</v>
      </c>
      <c r="I16" s="67">
        <f>I17</f>
        <v>0</v>
      </c>
      <c r="J16" s="83">
        <f>J17</f>
        <v>0</v>
      </c>
      <c r="K16" s="86">
        <f t="shared" si="3"/>
        <v>0</v>
      </c>
      <c r="L16" s="82">
        <f t="shared" si="4"/>
        <v>0</v>
      </c>
      <c r="M16" s="82">
        <f t="shared" si="5"/>
        <v>0</v>
      </c>
      <c r="N16" s="82">
        <f t="shared" si="6"/>
        <v>0</v>
      </c>
    </row>
    <row r="17" spans="1:14" ht="2.25" customHeight="1" hidden="1">
      <c r="A17" s="21">
        <v>33010100</v>
      </c>
      <c r="B17" s="34" t="s">
        <v>41</v>
      </c>
      <c r="C17" s="61"/>
      <c r="D17" s="60"/>
      <c r="E17" s="59">
        <f t="shared" si="0"/>
        <v>0</v>
      </c>
      <c r="F17" s="61">
        <v>0</v>
      </c>
      <c r="G17" s="61"/>
      <c r="H17" s="65">
        <f t="shared" si="1"/>
        <v>0</v>
      </c>
      <c r="I17" s="61"/>
      <c r="J17" s="88"/>
      <c r="K17" s="86">
        <f t="shared" si="3"/>
        <v>0</v>
      </c>
      <c r="L17" s="82">
        <f t="shared" si="4"/>
        <v>0</v>
      </c>
      <c r="M17" s="82">
        <f t="shared" si="5"/>
        <v>0</v>
      </c>
      <c r="N17" s="82">
        <f t="shared" si="6"/>
        <v>0</v>
      </c>
    </row>
    <row r="18" spans="1:14" ht="34.5" customHeight="1">
      <c r="A18" s="21">
        <v>33010000</v>
      </c>
      <c r="B18" s="34" t="s">
        <v>61</v>
      </c>
      <c r="C18" s="61"/>
      <c r="D18" s="60">
        <v>85910</v>
      </c>
      <c r="E18" s="59"/>
      <c r="F18" s="61">
        <v>0</v>
      </c>
      <c r="G18" s="61"/>
      <c r="H18" s="65">
        <f>F18+G18</f>
        <v>0</v>
      </c>
      <c r="I18" s="61"/>
      <c r="J18" s="88"/>
      <c r="K18" s="86">
        <f>I18+J18</f>
        <v>0</v>
      </c>
      <c r="L18" s="82">
        <f>I18-F18</f>
        <v>0</v>
      </c>
      <c r="M18" s="82">
        <f>J18-G18</f>
        <v>0</v>
      </c>
      <c r="N18" s="82">
        <f>K18-H18</f>
        <v>0</v>
      </c>
    </row>
    <row r="19" spans="1:14" ht="21.75" customHeight="1">
      <c r="A19" s="21"/>
      <c r="B19" s="35" t="s">
        <v>23</v>
      </c>
      <c r="C19" s="64">
        <f>C7+C10+C16</f>
        <v>13745006.190000001</v>
      </c>
      <c r="D19" s="64">
        <f>D10+D16</f>
        <v>1447003.02</v>
      </c>
      <c r="E19" s="59">
        <f t="shared" si="0"/>
        <v>15192009.21</v>
      </c>
      <c r="F19" s="67">
        <f>F7+F10</f>
        <v>20475300</v>
      </c>
      <c r="G19" s="64">
        <f>G10+G16</f>
        <v>0</v>
      </c>
      <c r="H19" s="65">
        <f t="shared" si="1"/>
        <v>20475300</v>
      </c>
      <c r="I19" s="64">
        <f>I7+I10+I15</f>
        <v>23595700</v>
      </c>
      <c r="J19" s="64">
        <f>J10+J16</f>
        <v>997828</v>
      </c>
      <c r="K19" s="85">
        <f t="shared" si="3"/>
        <v>24593528</v>
      </c>
      <c r="L19" s="82">
        <f t="shared" si="4"/>
        <v>3120400</v>
      </c>
      <c r="M19" s="82">
        <f t="shared" si="5"/>
        <v>997828</v>
      </c>
      <c r="N19" s="82">
        <f t="shared" si="6"/>
        <v>4118228</v>
      </c>
    </row>
    <row r="20" spans="1:14" ht="21" customHeight="1">
      <c r="A20" s="24">
        <v>40000000</v>
      </c>
      <c r="B20" s="35" t="s">
        <v>24</v>
      </c>
      <c r="C20" s="64">
        <f>C21+C25</f>
        <v>110424340.83</v>
      </c>
      <c r="D20" s="64">
        <f>D21+D25</f>
        <v>952263.49</v>
      </c>
      <c r="E20" s="59">
        <f t="shared" si="0"/>
        <v>111376604.32</v>
      </c>
      <c r="F20" s="67">
        <f>F21+F25</f>
        <v>152653489</v>
      </c>
      <c r="G20" s="67">
        <f>G21+G25</f>
        <v>0</v>
      </c>
      <c r="H20" s="65">
        <f t="shared" si="1"/>
        <v>152653489</v>
      </c>
      <c r="I20" s="67">
        <f>I21+I25</f>
        <v>156597935</v>
      </c>
      <c r="J20" s="83">
        <f>J21+J25</f>
        <v>0</v>
      </c>
      <c r="K20" s="86">
        <f t="shared" si="3"/>
        <v>156597935</v>
      </c>
      <c r="L20" s="82">
        <f t="shared" si="4"/>
        <v>3944446</v>
      </c>
      <c r="M20" s="82">
        <f t="shared" si="5"/>
        <v>0</v>
      </c>
      <c r="N20" s="82">
        <f t="shared" si="6"/>
        <v>3944446</v>
      </c>
    </row>
    <row r="21" spans="1:14" ht="20.25" customHeight="1">
      <c r="A21" s="36">
        <v>41020000</v>
      </c>
      <c r="B21" s="37" t="s">
        <v>25</v>
      </c>
      <c r="C21" s="67">
        <f>C22+C24</f>
        <v>7561000</v>
      </c>
      <c r="D21" s="67">
        <f>D22+D24</f>
        <v>0</v>
      </c>
      <c r="E21" s="65">
        <f t="shared" si="0"/>
        <v>7561000</v>
      </c>
      <c r="F21" s="67">
        <f>F22+F24+F23</f>
        <v>18284500</v>
      </c>
      <c r="G21" s="67">
        <f>G22+G24</f>
        <v>0</v>
      </c>
      <c r="H21" s="65">
        <f t="shared" si="1"/>
        <v>18284500</v>
      </c>
      <c r="I21" s="67">
        <f>I22+I24+I23</f>
        <v>26333050</v>
      </c>
      <c r="J21" s="67">
        <f>J22+J24+J23</f>
        <v>0</v>
      </c>
      <c r="K21" s="86">
        <f t="shared" si="3"/>
        <v>26333050</v>
      </c>
      <c r="L21" s="82">
        <f t="shared" si="4"/>
        <v>8048550</v>
      </c>
      <c r="M21" s="82">
        <f t="shared" si="5"/>
        <v>0</v>
      </c>
      <c r="N21" s="82">
        <f t="shared" si="6"/>
        <v>8048550</v>
      </c>
    </row>
    <row r="22" spans="1:14" ht="18" customHeight="1">
      <c r="A22" s="72">
        <v>41020100</v>
      </c>
      <c r="B22" s="38" t="s">
        <v>35</v>
      </c>
      <c r="C22" s="61">
        <v>5865000</v>
      </c>
      <c r="D22" s="61"/>
      <c r="E22" s="63">
        <v>0</v>
      </c>
      <c r="F22" s="61">
        <v>7398900</v>
      </c>
      <c r="G22" s="61"/>
      <c r="H22" s="63">
        <f t="shared" si="1"/>
        <v>7398900</v>
      </c>
      <c r="I22" s="61">
        <v>10510200</v>
      </c>
      <c r="J22" s="88"/>
      <c r="K22" s="86">
        <f t="shared" si="3"/>
        <v>10510200</v>
      </c>
      <c r="L22" s="82">
        <f t="shared" si="4"/>
        <v>3111300</v>
      </c>
      <c r="M22" s="82">
        <f t="shared" si="5"/>
        <v>0</v>
      </c>
      <c r="N22" s="82">
        <f t="shared" si="6"/>
        <v>3111300</v>
      </c>
    </row>
    <row r="23" spans="1:14" ht="75.75" customHeight="1">
      <c r="A23" s="72" t="s">
        <v>75</v>
      </c>
      <c r="B23" s="78" t="s">
        <v>76</v>
      </c>
      <c r="C23" s="61"/>
      <c r="D23" s="61"/>
      <c r="E23" s="63"/>
      <c r="F23" s="61">
        <v>10735600</v>
      </c>
      <c r="G23" s="61"/>
      <c r="H23" s="63">
        <f t="shared" si="1"/>
        <v>10735600</v>
      </c>
      <c r="I23" s="61">
        <v>15822850</v>
      </c>
      <c r="J23" s="88"/>
      <c r="K23" s="86">
        <f t="shared" si="3"/>
        <v>15822850</v>
      </c>
      <c r="L23" s="82"/>
      <c r="M23" s="82"/>
      <c r="N23" s="82"/>
    </row>
    <row r="24" spans="1:14" ht="21" customHeight="1">
      <c r="A24" s="72" t="s">
        <v>49</v>
      </c>
      <c r="B24" s="39" t="s">
        <v>50</v>
      </c>
      <c r="C24" s="61">
        <v>1696000</v>
      </c>
      <c r="D24" s="61"/>
      <c r="E24" s="63">
        <v>0</v>
      </c>
      <c r="F24" s="61">
        <v>150000</v>
      </c>
      <c r="G24" s="61"/>
      <c r="H24" s="63">
        <f t="shared" si="1"/>
        <v>150000</v>
      </c>
      <c r="I24" s="61"/>
      <c r="J24" s="88"/>
      <c r="K24" s="86">
        <f t="shared" si="3"/>
        <v>0</v>
      </c>
      <c r="L24" s="82">
        <f t="shared" si="4"/>
        <v>-150000</v>
      </c>
      <c r="M24" s="82">
        <f t="shared" si="5"/>
        <v>0</v>
      </c>
      <c r="N24" s="82">
        <f t="shared" si="6"/>
        <v>-150000</v>
      </c>
    </row>
    <row r="25" spans="1:14" ht="18.75" customHeight="1">
      <c r="A25" s="40">
        <v>41030000</v>
      </c>
      <c r="B25" s="41" t="s">
        <v>26</v>
      </c>
      <c r="C25" s="64">
        <f>C26+C27+C28+C31+C33+C36+C30+C32+C34</f>
        <v>102863340.83</v>
      </c>
      <c r="D25" s="67">
        <f>D26+D27+D28+D31+D33+D36+D30+D32</f>
        <v>952263.49</v>
      </c>
      <c r="E25" s="64">
        <f>C25+D25</f>
        <v>103815604.32</v>
      </c>
      <c r="F25" s="67">
        <f>F26+F27+F28+F31+F33+F36+F30+F32+F34+F29+F35</f>
        <v>134368989</v>
      </c>
      <c r="G25" s="67">
        <f>G26+G27+G28+G31+G33+G36+G30+G32+G34</f>
        <v>0</v>
      </c>
      <c r="H25" s="67">
        <f t="shared" si="1"/>
        <v>134368989</v>
      </c>
      <c r="I25" s="67">
        <f>I26+I27+I28+I31+I33+I36+I30+I32+I34+I29</f>
        <v>130264885</v>
      </c>
      <c r="J25" s="67">
        <f>J26+J27+J28+J31+J33+J36+J30+J32</f>
        <v>0</v>
      </c>
      <c r="K25" s="86">
        <f t="shared" si="3"/>
        <v>130264885</v>
      </c>
      <c r="L25" s="82">
        <f t="shared" si="4"/>
        <v>-4104104</v>
      </c>
      <c r="M25" s="82">
        <f t="shared" si="5"/>
        <v>0</v>
      </c>
      <c r="N25" s="82">
        <f t="shared" si="6"/>
        <v>-4104104</v>
      </c>
    </row>
    <row r="26" spans="1:14" ht="80.25" customHeight="1">
      <c r="A26" s="42">
        <v>41030600</v>
      </c>
      <c r="B26" s="26" t="s">
        <v>39</v>
      </c>
      <c r="C26" s="60">
        <v>26548399.3</v>
      </c>
      <c r="D26" s="60"/>
      <c r="E26" s="60">
        <f aca="true" t="shared" si="7" ref="E26:E37">C26+D26</f>
        <v>26548399.3</v>
      </c>
      <c r="F26" s="61">
        <v>29767400</v>
      </c>
      <c r="G26" s="61"/>
      <c r="H26" s="63">
        <f aca="true" t="shared" si="8" ref="H26:H38">F26+G26</f>
        <v>29767400</v>
      </c>
      <c r="I26" s="60">
        <v>35388800</v>
      </c>
      <c r="J26" s="87"/>
      <c r="K26" s="85">
        <f t="shared" si="3"/>
        <v>35388800</v>
      </c>
      <c r="L26" s="82">
        <f t="shared" si="4"/>
        <v>5621400</v>
      </c>
      <c r="M26" s="82">
        <f t="shared" si="5"/>
        <v>0</v>
      </c>
      <c r="N26" s="82">
        <f t="shared" si="6"/>
        <v>5621400</v>
      </c>
    </row>
    <row r="27" spans="1:14" ht="68.25" customHeight="1">
      <c r="A27" s="42">
        <v>41030800</v>
      </c>
      <c r="B27" s="43" t="s">
        <v>44</v>
      </c>
      <c r="C27" s="60">
        <v>25345269.28</v>
      </c>
      <c r="D27" s="60"/>
      <c r="E27" s="60">
        <f t="shared" si="7"/>
        <v>25345269.28</v>
      </c>
      <c r="F27" s="61">
        <v>36653916</v>
      </c>
      <c r="G27" s="61"/>
      <c r="H27" s="63">
        <f t="shared" si="8"/>
        <v>36653916</v>
      </c>
      <c r="I27" s="60">
        <v>36645800</v>
      </c>
      <c r="J27" s="87"/>
      <c r="K27" s="85">
        <f t="shared" si="3"/>
        <v>36645800</v>
      </c>
      <c r="L27" s="82">
        <f t="shared" si="4"/>
        <v>-8116</v>
      </c>
      <c r="M27" s="82">
        <f t="shared" si="5"/>
        <v>0</v>
      </c>
      <c r="N27" s="82">
        <f t="shared" si="6"/>
        <v>-8116</v>
      </c>
    </row>
    <row r="28" spans="1:14" ht="53.25" customHeight="1">
      <c r="A28" s="42">
        <v>41031000</v>
      </c>
      <c r="B28" s="44" t="s">
        <v>29</v>
      </c>
      <c r="C28" s="60">
        <v>7125197</v>
      </c>
      <c r="D28" s="60"/>
      <c r="E28" s="60">
        <f t="shared" si="7"/>
        <v>7125197</v>
      </c>
      <c r="F28" s="61">
        <v>8232300</v>
      </c>
      <c r="G28" s="61"/>
      <c r="H28" s="63">
        <f t="shared" si="8"/>
        <v>8232300</v>
      </c>
      <c r="I28" s="60">
        <v>11194600</v>
      </c>
      <c r="J28" s="87"/>
      <c r="K28" s="85">
        <f t="shared" si="3"/>
        <v>11194600</v>
      </c>
      <c r="L28" s="82">
        <f t="shared" si="4"/>
        <v>2962300</v>
      </c>
      <c r="M28" s="82">
        <f t="shared" si="5"/>
        <v>0</v>
      </c>
      <c r="N28" s="82">
        <f t="shared" si="6"/>
        <v>2962300</v>
      </c>
    </row>
    <row r="29" spans="1:14" ht="53.25" customHeight="1">
      <c r="A29" s="42">
        <v>41033600</v>
      </c>
      <c r="B29" s="79" t="s">
        <v>77</v>
      </c>
      <c r="C29" s="60"/>
      <c r="D29" s="60"/>
      <c r="E29" s="60"/>
      <c r="F29" s="61">
        <v>407450</v>
      </c>
      <c r="G29" s="61"/>
      <c r="H29" s="63">
        <f t="shared" si="8"/>
        <v>407450</v>
      </c>
      <c r="I29" s="60">
        <v>534000</v>
      </c>
      <c r="J29" s="87"/>
      <c r="K29" s="85">
        <f t="shared" si="3"/>
        <v>534000</v>
      </c>
      <c r="L29" s="82"/>
      <c r="M29" s="82"/>
      <c r="N29" s="82"/>
    </row>
    <row r="30" spans="1:14" ht="23.25" customHeight="1">
      <c r="A30" s="21">
        <v>41033900</v>
      </c>
      <c r="B30" s="45" t="s">
        <v>37</v>
      </c>
      <c r="C30" s="62">
        <v>17934033.71</v>
      </c>
      <c r="D30" s="60"/>
      <c r="E30" s="60">
        <f>C30+D30</f>
        <v>17934033.71</v>
      </c>
      <c r="F30" s="63">
        <v>24853400</v>
      </c>
      <c r="G30" s="61"/>
      <c r="H30" s="63">
        <f>F30+G30</f>
        <v>24853400</v>
      </c>
      <c r="I30" s="61">
        <v>28962200</v>
      </c>
      <c r="J30" s="88"/>
      <c r="K30" s="86">
        <f>I30+J30</f>
        <v>28962200</v>
      </c>
      <c r="L30" s="82">
        <f t="shared" si="4"/>
        <v>4108800</v>
      </c>
      <c r="M30" s="82">
        <f t="shared" si="5"/>
        <v>0</v>
      </c>
      <c r="N30" s="82">
        <f t="shared" si="6"/>
        <v>4108800</v>
      </c>
    </row>
    <row r="31" spans="1:14" ht="24" customHeight="1">
      <c r="A31" s="21">
        <v>41034200</v>
      </c>
      <c r="B31" s="46" t="s">
        <v>36</v>
      </c>
      <c r="C31" s="60">
        <v>13178895.46</v>
      </c>
      <c r="D31" s="60"/>
      <c r="E31" s="60">
        <f t="shared" si="7"/>
        <v>13178895.46</v>
      </c>
      <c r="F31" s="89">
        <v>16323300</v>
      </c>
      <c r="G31" s="61"/>
      <c r="H31" s="63">
        <f t="shared" si="8"/>
        <v>16323300</v>
      </c>
      <c r="I31" s="61">
        <v>15817600</v>
      </c>
      <c r="J31" s="88"/>
      <c r="K31" s="86">
        <f t="shared" si="3"/>
        <v>15817600</v>
      </c>
      <c r="L31" s="82">
        <f t="shared" si="4"/>
        <v>-505700</v>
      </c>
      <c r="M31" s="82">
        <f t="shared" si="5"/>
        <v>0</v>
      </c>
      <c r="N31" s="82">
        <f t="shared" si="6"/>
        <v>-505700</v>
      </c>
    </row>
    <row r="32" spans="1:14" ht="33" customHeight="1">
      <c r="A32" s="21">
        <v>41034500</v>
      </c>
      <c r="B32" s="44" t="s">
        <v>42</v>
      </c>
      <c r="C32" s="60">
        <v>10009836.61</v>
      </c>
      <c r="D32" s="60"/>
      <c r="E32" s="60">
        <f>C32+D32</f>
        <v>10009836.61</v>
      </c>
      <c r="F32" s="61">
        <v>13202000</v>
      </c>
      <c r="G32" s="61"/>
      <c r="H32" s="63">
        <f>F32+G32</f>
        <v>13202000</v>
      </c>
      <c r="I32" s="61"/>
      <c r="J32" s="88"/>
      <c r="K32" s="86">
        <f>I32+J32</f>
        <v>0</v>
      </c>
      <c r="L32" s="82">
        <f t="shared" si="4"/>
        <v>-13202000</v>
      </c>
      <c r="M32" s="82">
        <f t="shared" si="5"/>
        <v>0</v>
      </c>
      <c r="N32" s="82">
        <f t="shared" si="6"/>
        <v>-13202000</v>
      </c>
    </row>
    <row r="33" spans="1:14" ht="21" customHeight="1">
      <c r="A33" s="21">
        <v>41035000</v>
      </c>
      <c r="B33" s="22" t="s">
        <v>27</v>
      </c>
      <c r="C33" s="60">
        <v>2117378.82</v>
      </c>
      <c r="D33" s="60">
        <v>952263.49</v>
      </c>
      <c r="E33" s="60">
        <f t="shared" si="7"/>
        <v>3069642.3099999996</v>
      </c>
      <c r="F33" s="61">
        <v>4211431</v>
      </c>
      <c r="G33" s="61"/>
      <c r="H33" s="63">
        <f t="shared" si="8"/>
        <v>4211431</v>
      </c>
      <c r="I33" s="61">
        <f>524185+500000</f>
        <v>1024185</v>
      </c>
      <c r="J33" s="88"/>
      <c r="K33" s="86">
        <f t="shared" si="3"/>
        <v>1024185</v>
      </c>
      <c r="L33" s="82">
        <f t="shared" si="4"/>
        <v>-3187246</v>
      </c>
      <c r="M33" s="82">
        <f t="shared" si="5"/>
        <v>0</v>
      </c>
      <c r="N33" s="82">
        <f t="shared" si="6"/>
        <v>-3187246</v>
      </c>
    </row>
    <row r="34" spans="1:14" ht="51.75" customHeight="1">
      <c r="A34" s="55">
        <v>41035200</v>
      </c>
      <c r="B34" s="54" t="s">
        <v>47</v>
      </c>
      <c r="C34" s="60">
        <v>24045</v>
      </c>
      <c r="D34" s="60"/>
      <c r="E34" s="60">
        <f t="shared" si="7"/>
        <v>24045</v>
      </c>
      <c r="F34" s="61"/>
      <c r="G34" s="61"/>
      <c r="H34" s="63"/>
      <c r="I34" s="61"/>
      <c r="J34" s="88"/>
      <c r="K34" s="86"/>
      <c r="L34" s="82">
        <f t="shared" si="4"/>
        <v>0</v>
      </c>
      <c r="M34" s="82">
        <f t="shared" si="5"/>
        <v>0</v>
      </c>
      <c r="N34" s="82">
        <f t="shared" si="6"/>
        <v>0</v>
      </c>
    </row>
    <row r="35" spans="1:14" s="80" customFormat="1" ht="36.75" customHeight="1">
      <c r="A35" s="90">
        <v>41035400</v>
      </c>
      <c r="B35" s="91" t="s">
        <v>78</v>
      </c>
      <c r="C35" s="92"/>
      <c r="D35" s="92"/>
      <c r="E35" s="92"/>
      <c r="F35" s="93">
        <v>12092</v>
      </c>
      <c r="G35" s="93"/>
      <c r="H35" s="94">
        <f t="shared" si="8"/>
        <v>12092</v>
      </c>
      <c r="I35" s="93"/>
      <c r="J35" s="93"/>
      <c r="K35" s="94"/>
      <c r="L35" s="95"/>
      <c r="M35" s="95"/>
      <c r="N35" s="95"/>
    </row>
    <row r="36" spans="1:14" ht="77.25" customHeight="1">
      <c r="A36" s="21">
        <v>41035800</v>
      </c>
      <c r="B36" s="71" t="s">
        <v>31</v>
      </c>
      <c r="C36" s="62">
        <v>580285.65</v>
      </c>
      <c r="D36" s="60"/>
      <c r="E36" s="60">
        <f t="shared" si="7"/>
        <v>580285.65</v>
      </c>
      <c r="F36" s="63">
        <v>705700</v>
      </c>
      <c r="G36" s="61"/>
      <c r="H36" s="63">
        <f t="shared" si="8"/>
        <v>705700</v>
      </c>
      <c r="I36" s="60">
        <v>697700</v>
      </c>
      <c r="J36" s="87">
        <v>0</v>
      </c>
      <c r="K36" s="85">
        <f t="shared" si="3"/>
        <v>697700</v>
      </c>
      <c r="L36" s="82">
        <f t="shared" si="4"/>
        <v>-8000</v>
      </c>
      <c r="M36" s="82">
        <f t="shared" si="5"/>
        <v>0</v>
      </c>
      <c r="N36" s="82">
        <f t="shared" si="6"/>
        <v>-8000</v>
      </c>
    </row>
    <row r="37" spans="1:14" ht="24.75" customHeight="1">
      <c r="A37" s="21"/>
      <c r="B37" s="47" t="s">
        <v>28</v>
      </c>
      <c r="C37" s="68">
        <f>C19+C20</f>
        <v>124169347.02</v>
      </c>
      <c r="D37" s="68">
        <f>D19+D20</f>
        <v>2399266.51</v>
      </c>
      <c r="E37" s="64">
        <f t="shared" si="7"/>
        <v>126568613.53</v>
      </c>
      <c r="F37" s="84">
        <f>F20+F19</f>
        <v>173128789</v>
      </c>
      <c r="G37" s="68">
        <f>G20+G19</f>
        <v>0</v>
      </c>
      <c r="H37" s="59">
        <f t="shared" si="8"/>
        <v>173128789</v>
      </c>
      <c r="I37" s="68">
        <f>I20+I19</f>
        <v>180193635</v>
      </c>
      <c r="J37" s="68">
        <f>J20+J19</f>
        <v>997828</v>
      </c>
      <c r="K37" s="81">
        <f t="shared" si="3"/>
        <v>181191463</v>
      </c>
      <c r="L37" s="82">
        <f t="shared" si="4"/>
        <v>7064846</v>
      </c>
      <c r="M37" s="82">
        <f t="shared" si="5"/>
        <v>997828</v>
      </c>
      <c r="N37" s="82">
        <f t="shared" si="6"/>
        <v>8062674</v>
      </c>
    </row>
    <row r="38" spans="1:14" ht="1.5" customHeight="1" hidden="1" thickBot="1">
      <c r="A38" s="48">
        <v>41010600</v>
      </c>
      <c r="B38" s="49" t="s">
        <v>30</v>
      </c>
      <c r="C38" s="50"/>
      <c r="D38" s="50"/>
      <c r="E38" s="51">
        <v>0</v>
      </c>
      <c r="F38" s="50"/>
      <c r="G38" s="50"/>
      <c r="H38" s="51">
        <f t="shared" si="8"/>
        <v>0</v>
      </c>
      <c r="I38" s="50"/>
      <c r="J38" s="52"/>
      <c r="K38" s="53">
        <f t="shared" si="3"/>
        <v>0</v>
      </c>
      <c r="L38" s="20" t="e">
        <f>I38/C38*100</f>
        <v>#DIV/0!</v>
      </c>
      <c r="M38" s="20" t="e">
        <f>J38/D38*100</f>
        <v>#DIV/0!</v>
      </c>
      <c r="N38" s="20" t="e">
        <f>K38/E38*100</f>
        <v>#DIV/0!</v>
      </c>
    </row>
    <row r="40" spans="2:6" ht="18.75">
      <c r="B40" s="2"/>
      <c r="F40" s="2"/>
    </row>
    <row r="41" spans="2:6" ht="18.75">
      <c r="B41" s="2" t="s">
        <v>53</v>
      </c>
      <c r="C41" s="2"/>
      <c r="D41" s="2"/>
      <c r="E41" s="2"/>
      <c r="F41" s="2" t="s">
        <v>54</v>
      </c>
    </row>
  </sheetData>
  <sheetProtection/>
  <mergeCells count="19">
    <mergeCell ref="A2:N2"/>
    <mergeCell ref="A4:A6"/>
    <mergeCell ref="B4:B6"/>
    <mergeCell ref="C4:E4"/>
    <mergeCell ref="F4:H4"/>
    <mergeCell ref="D5:D6"/>
    <mergeCell ref="I5:I6"/>
    <mergeCell ref="J5:J6"/>
    <mergeCell ref="N5:N6"/>
    <mergeCell ref="L5:L6"/>
    <mergeCell ref="L4:N4"/>
    <mergeCell ref="C5:C6"/>
    <mergeCell ref="I4:K4"/>
    <mergeCell ref="K5:K6"/>
    <mergeCell ref="E5:E6"/>
    <mergeCell ref="F5:F6"/>
    <mergeCell ref="G5:G6"/>
    <mergeCell ref="H5:H6"/>
    <mergeCell ref="M5:M6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26"/>
  <sheetViews>
    <sheetView tabSelected="1" zoomScale="96" zoomScaleNormal="96" zoomScalePageLayoutView="0" workbookViewId="0" topLeftCell="E3">
      <pane ySplit="7" topLeftCell="A18" activePane="bottomLeft" state="frozen"/>
      <selection pane="topLeft" activeCell="A3" sqref="A3"/>
      <selection pane="bottomLeft" activeCell="O3" sqref="O1:P16384"/>
    </sheetView>
  </sheetViews>
  <sheetFormatPr defaultColWidth="9.00390625" defaultRowHeight="12.75"/>
  <cols>
    <col min="1" max="1" width="12.125" style="6" customWidth="1"/>
    <col min="2" max="2" width="40.625" style="6" customWidth="1"/>
    <col min="3" max="3" width="18.00390625" style="6" customWidth="1"/>
    <col min="4" max="4" width="15.375" style="6" customWidth="1"/>
    <col min="5" max="5" width="18.375" style="6" customWidth="1"/>
    <col min="6" max="6" width="21.625" style="6" customWidth="1"/>
    <col min="7" max="7" width="16.00390625" style="6" customWidth="1"/>
    <col min="8" max="8" width="19.375" style="6" customWidth="1"/>
    <col min="9" max="9" width="18.125" style="6" customWidth="1"/>
    <col min="10" max="10" width="15.50390625" style="6" customWidth="1"/>
    <col min="11" max="11" width="17.375" style="6" customWidth="1"/>
    <col min="12" max="12" width="18.00390625" style="6" customWidth="1"/>
    <col min="13" max="13" width="16.00390625" style="6" customWidth="1"/>
    <col min="14" max="14" width="19.50390625" style="6" customWidth="1"/>
    <col min="15" max="15" width="9.375" style="6" hidden="1" customWidth="1"/>
    <col min="16" max="16384" width="9.375" style="6" customWidth="1"/>
  </cols>
  <sheetData>
    <row r="4" spans="11:14" ht="18.75">
      <c r="K4" s="7"/>
      <c r="L4" s="7"/>
      <c r="M4" s="7"/>
      <c r="N4" s="7"/>
    </row>
    <row r="5" spans="2:14" ht="18.75">
      <c r="B5" s="118" t="s">
        <v>52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2:12" ht="20.25">
      <c r="B6" s="8" t="s">
        <v>16</v>
      </c>
      <c r="C6" s="8"/>
      <c r="D6" s="8"/>
      <c r="E6" s="8"/>
      <c r="L6" s="6" t="s">
        <v>43</v>
      </c>
    </row>
    <row r="7" spans="1:15" ht="44.25" customHeight="1">
      <c r="A7" s="120" t="s">
        <v>0</v>
      </c>
      <c r="B7" s="119" t="s">
        <v>2</v>
      </c>
      <c r="C7" s="123" t="s">
        <v>55</v>
      </c>
      <c r="D7" s="124"/>
      <c r="E7" s="125"/>
      <c r="F7" s="98" t="s">
        <v>56</v>
      </c>
      <c r="G7" s="99"/>
      <c r="H7" s="100"/>
      <c r="I7" s="98" t="s">
        <v>57</v>
      </c>
      <c r="J7" s="99"/>
      <c r="K7" s="100"/>
      <c r="L7" s="98" t="s">
        <v>58</v>
      </c>
      <c r="M7" s="99"/>
      <c r="N7" s="100"/>
      <c r="O7" s="121"/>
    </row>
    <row r="8" spans="1:15" ht="33.75" customHeight="1">
      <c r="A8" s="120"/>
      <c r="B8" s="119"/>
      <c r="C8" s="101" t="s">
        <v>13</v>
      </c>
      <c r="D8" s="116" t="s">
        <v>46</v>
      </c>
      <c r="E8" s="103" t="s">
        <v>1</v>
      </c>
      <c r="F8" s="101" t="s">
        <v>13</v>
      </c>
      <c r="G8" s="116" t="s">
        <v>46</v>
      </c>
      <c r="H8" s="103" t="s">
        <v>1</v>
      </c>
      <c r="I8" s="101" t="s">
        <v>13</v>
      </c>
      <c r="J8" s="116" t="s">
        <v>46</v>
      </c>
      <c r="K8" s="103" t="s">
        <v>1</v>
      </c>
      <c r="L8" s="101" t="s">
        <v>13</v>
      </c>
      <c r="M8" s="116" t="s">
        <v>46</v>
      </c>
      <c r="N8" s="103" t="s">
        <v>1</v>
      </c>
      <c r="O8" s="122"/>
    </row>
    <row r="9" spans="1:15" ht="2.25" customHeight="1">
      <c r="A9" s="120"/>
      <c r="B9" s="119"/>
      <c r="C9" s="102"/>
      <c r="D9" s="117"/>
      <c r="E9" s="104"/>
      <c r="F9" s="102"/>
      <c r="G9" s="117"/>
      <c r="H9" s="104"/>
      <c r="I9" s="102"/>
      <c r="J9" s="117"/>
      <c r="K9" s="104"/>
      <c r="L9" s="102"/>
      <c r="M9" s="117"/>
      <c r="N9" s="104"/>
      <c r="O9" s="9"/>
    </row>
    <row r="10" spans="1:15" ht="18.75" customHeight="1">
      <c r="A10" s="75" t="s">
        <v>63</v>
      </c>
      <c r="B10" s="15" t="s">
        <v>3</v>
      </c>
      <c r="C10" s="69">
        <v>1089972.7</v>
      </c>
      <c r="D10" s="69">
        <v>101162</v>
      </c>
      <c r="E10" s="69">
        <f>C10+D10</f>
        <v>1191134.7</v>
      </c>
      <c r="F10" s="74">
        <v>1762996</v>
      </c>
      <c r="G10" s="74"/>
      <c r="H10" s="74">
        <f>F10+G10</f>
        <v>1762996</v>
      </c>
      <c r="I10" s="69">
        <v>2609900</v>
      </c>
      <c r="J10" s="69"/>
      <c r="K10" s="69">
        <f>I10+J10</f>
        <v>2609900</v>
      </c>
      <c r="L10" s="126">
        <f>I10-F10</f>
        <v>846904</v>
      </c>
      <c r="M10" s="126">
        <f>J10-G10</f>
        <v>0</v>
      </c>
      <c r="N10" s="126">
        <f>K10-H10</f>
        <v>846904</v>
      </c>
      <c r="O10" s="9"/>
    </row>
    <row r="11" spans="1:15" ht="18.75">
      <c r="A11" s="75" t="s">
        <v>64</v>
      </c>
      <c r="B11" s="15" t="s">
        <v>4</v>
      </c>
      <c r="C11" s="69">
        <v>29058714.01</v>
      </c>
      <c r="D11" s="69">
        <v>2612572.07</v>
      </c>
      <c r="E11" s="69">
        <f aca="true" t="shared" si="0" ref="E11:E23">C11+D11</f>
        <v>31671286.080000002</v>
      </c>
      <c r="F11" s="74">
        <f>46307635-427860</f>
        <v>45879775</v>
      </c>
      <c r="G11" s="74">
        <f>1674823-7500</f>
        <v>1667323</v>
      </c>
      <c r="H11" s="74">
        <f>F11+G11</f>
        <v>47547098</v>
      </c>
      <c r="I11" s="69">
        <f>54022003+44700+8000</f>
        <v>54074703</v>
      </c>
      <c r="J11" s="69">
        <v>1863700</v>
      </c>
      <c r="K11" s="69">
        <f aca="true" t="shared" si="1" ref="K11:K23">I11+J11</f>
        <v>55938403</v>
      </c>
      <c r="L11" s="126">
        <f aca="true" t="shared" si="2" ref="L11:L23">I11-F11</f>
        <v>8194928</v>
      </c>
      <c r="M11" s="126">
        <f aca="true" t="shared" si="3" ref="M11:M23">J11-G11</f>
        <v>196377</v>
      </c>
      <c r="N11" s="126">
        <f aca="true" t="shared" si="4" ref="N11:N23">K11-H11</f>
        <v>8391305</v>
      </c>
      <c r="O11" s="9"/>
    </row>
    <row r="12" spans="1:15" ht="22.5" customHeight="1">
      <c r="A12" s="75" t="s">
        <v>65</v>
      </c>
      <c r="B12" s="15" t="s">
        <v>5</v>
      </c>
      <c r="C12" s="69">
        <v>5940648.51</v>
      </c>
      <c r="D12" s="69">
        <v>846901.17</v>
      </c>
      <c r="E12" s="69">
        <f t="shared" si="0"/>
        <v>6787549.68</v>
      </c>
      <c r="F12" s="74">
        <v>8779143</v>
      </c>
      <c r="G12" s="74">
        <v>2387991</v>
      </c>
      <c r="H12" s="74">
        <f>F12+G12</f>
        <v>11167134</v>
      </c>
      <c r="I12" s="69">
        <f>8919908+534000</f>
        <v>9453908</v>
      </c>
      <c r="J12" s="69"/>
      <c r="K12" s="69">
        <f t="shared" si="1"/>
        <v>9453908</v>
      </c>
      <c r="L12" s="126">
        <f t="shared" si="2"/>
        <v>674765</v>
      </c>
      <c r="M12" s="126">
        <f t="shared" si="3"/>
        <v>-2387991</v>
      </c>
      <c r="N12" s="126">
        <f t="shared" si="4"/>
        <v>-1713226</v>
      </c>
      <c r="O12" s="9"/>
    </row>
    <row r="13" spans="1:15" ht="34.5" customHeight="1">
      <c r="A13" s="75" t="s">
        <v>66</v>
      </c>
      <c r="B13" s="15" t="s">
        <v>6</v>
      </c>
      <c r="C13" s="69">
        <f>62627957.17+284270.11</f>
        <v>62912227.28</v>
      </c>
      <c r="D13" s="69">
        <v>171182.96</v>
      </c>
      <c r="E13" s="69">
        <f t="shared" si="0"/>
        <v>63083410.24</v>
      </c>
      <c r="F13" s="74">
        <v>84030639</v>
      </c>
      <c r="G13" s="74">
        <v>577550</v>
      </c>
      <c r="H13" s="74">
        <f aca="true" t="shared" si="5" ref="H13:H22">F13+G13</f>
        <v>84608189</v>
      </c>
      <c r="I13" s="69">
        <f>89447339+420800</f>
        <v>89868139</v>
      </c>
      <c r="J13" s="69">
        <v>188700</v>
      </c>
      <c r="K13" s="69">
        <f t="shared" si="1"/>
        <v>90056839</v>
      </c>
      <c r="L13" s="126">
        <f t="shared" si="2"/>
        <v>5837500</v>
      </c>
      <c r="M13" s="126">
        <f t="shared" si="3"/>
        <v>-388850</v>
      </c>
      <c r="N13" s="126">
        <f t="shared" si="4"/>
        <v>5448650</v>
      </c>
      <c r="O13" s="9"/>
    </row>
    <row r="14" spans="1:15" ht="18.75" customHeight="1">
      <c r="A14" s="75" t="s">
        <v>67</v>
      </c>
      <c r="B14" s="15" t="s">
        <v>7</v>
      </c>
      <c r="C14" s="69">
        <v>2628552.79</v>
      </c>
      <c r="D14" s="69">
        <v>1278401.68</v>
      </c>
      <c r="E14" s="69">
        <f t="shared" si="0"/>
        <v>3906954.4699999997</v>
      </c>
      <c r="F14" s="74">
        <v>3672740</v>
      </c>
      <c r="G14" s="74">
        <v>183180</v>
      </c>
      <c r="H14" s="74">
        <f t="shared" si="5"/>
        <v>3855920</v>
      </c>
      <c r="I14" s="69">
        <v>4428715</v>
      </c>
      <c r="J14" s="69">
        <v>191728</v>
      </c>
      <c r="K14" s="69">
        <f t="shared" si="1"/>
        <v>4620443</v>
      </c>
      <c r="L14" s="126">
        <f t="shared" si="2"/>
        <v>755975</v>
      </c>
      <c r="M14" s="126">
        <f t="shared" si="3"/>
        <v>8548</v>
      </c>
      <c r="N14" s="126">
        <f t="shared" si="4"/>
        <v>764523</v>
      </c>
      <c r="O14" s="9"/>
    </row>
    <row r="15" spans="1:15" ht="18.75">
      <c r="A15" s="75" t="s">
        <v>68</v>
      </c>
      <c r="B15" s="15" t="s">
        <v>8</v>
      </c>
      <c r="C15" s="69">
        <v>339772.64</v>
      </c>
      <c r="D15" s="57"/>
      <c r="E15" s="69">
        <f t="shared" si="0"/>
        <v>339772.64</v>
      </c>
      <c r="F15" s="74">
        <v>487098</v>
      </c>
      <c r="G15" s="74">
        <v>7500</v>
      </c>
      <c r="H15" s="74">
        <f t="shared" si="5"/>
        <v>494598</v>
      </c>
      <c r="I15" s="69">
        <v>597000</v>
      </c>
      <c r="J15" s="69"/>
      <c r="K15" s="69">
        <f t="shared" si="1"/>
        <v>597000</v>
      </c>
      <c r="L15" s="126">
        <f t="shared" si="2"/>
        <v>109902</v>
      </c>
      <c r="M15" s="126">
        <f t="shared" si="3"/>
        <v>-7500</v>
      </c>
      <c r="N15" s="126">
        <f t="shared" si="4"/>
        <v>102402</v>
      </c>
      <c r="O15" s="9"/>
    </row>
    <row r="16" spans="1:15" ht="15" customHeight="1">
      <c r="A16" s="75" t="s">
        <v>69</v>
      </c>
      <c r="B16" s="15" t="s">
        <v>15</v>
      </c>
      <c r="C16" s="69"/>
      <c r="D16" s="69">
        <v>416574.04</v>
      </c>
      <c r="E16" s="69">
        <f t="shared" si="0"/>
        <v>416574.04</v>
      </c>
      <c r="F16" s="74"/>
      <c r="G16" s="74">
        <v>71000</v>
      </c>
      <c r="H16" s="74">
        <f t="shared" si="5"/>
        <v>71000</v>
      </c>
      <c r="I16" s="69"/>
      <c r="J16" s="69"/>
      <c r="K16" s="69">
        <f t="shared" si="1"/>
        <v>0</v>
      </c>
      <c r="L16" s="126">
        <f t="shared" si="2"/>
        <v>0</v>
      </c>
      <c r="M16" s="126">
        <f t="shared" si="3"/>
        <v>-71000</v>
      </c>
      <c r="N16" s="126">
        <f t="shared" si="4"/>
        <v>-71000</v>
      </c>
      <c r="O16" s="9"/>
    </row>
    <row r="17" spans="1:15" ht="32.25" customHeight="1">
      <c r="A17" s="75" t="s">
        <v>71</v>
      </c>
      <c r="B17" s="76" t="s">
        <v>72</v>
      </c>
      <c r="C17" s="74"/>
      <c r="D17" s="58"/>
      <c r="E17" s="74">
        <f t="shared" si="0"/>
        <v>0</v>
      </c>
      <c r="F17" s="74">
        <v>3000</v>
      </c>
      <c r="G17" s="74"/>
      <c r="H17" s="74">
        <f t="shared" si="5"/>
        <v>3000</v>
      </c>
      <c r="I17" s="69">
        <v>203830</v>
      </c>
      <c r="J17" s="69"/>
      <c r="K17" s="69">
        <f t="shared" si="1"/>
        <v>203830</v>
      </c>
      <c r="L17" s="126">
        <f t="shared" si="2"/>
        <v>200830</v>
      </c>
      <c r="M17" s="126">
        <f t="shared" si="3"/>
        <v>0</v>
      </c>
      <c r="N17" s="126">
        <f t="shared" si="4"/>
        <v>200830</v>
      </c>
      <c r="O17" s="9"/>
    </row>
    <row r="18" spans="1:15" ht="48.75" customHeight="1">
      <c r="A18" s="75" t="s">
        <v>70</v>
      </c>
      <c r="B18" s="15" t="s">
        <v>45</v>
      </c>
      <c r="C18" s="69">
        <v>7862.57</v>
      </c>
      <c r="D18" s="69"/>
      <c r="E18" s="69">
        <f t="shared" si="0"/>
        <v>7862.57</v>
      </c>
      <c r="F18" s="74">
        <v>362887</v>
      </c>
      <c r="G18" s="74"/>
      <c r="H18" s="74">
        <f t="shared" si="5"/>
        <v>362887</v>
      </c>
      <c r="I18" s="69">
        <v>500000</v>
      </c>
      <c r="J18" s="69"/>
      <c r="K18" s="69">
        <f t="shared" si="1"/>
        <v>500000</v>
      </c>
      <c r="L18" s="126">
        <f t="shared" si="2"/>
        <v>137113</v>
      </c>
      <c r="M18" s="126">
        <f t="shared" si="3"/>
        <v>0</v>
      </c>
      <c r="N18" s="126">
        <f t="shared" si="4"/>
        <v>137113</v>
      </c>
      <c r="O18" s="9"/>
    </row>
    <row r="19" spans="1:15" ht="39" customHeight="1">
      <c r="A19" s="75" t="s">
        <v>73</v>
      </c>
      <c r="B19" s="15" t="s">
        <v>9</v>
      </c>
      <c r="C19" s="69">
        <v>10594.16</v>
      </c>
      <c r="D19" s="69"/>
      <c r="E19" s="69">
        <f>C19+D19</f>
        <v>10594.16</v>
      </c>
      <c r="F19" s="74">
        <v>14900</v>
      </c>
      <c r="G19" s="74"/>
      <c r="H19" s="74">
        <f t="shared" si="5"/>
        <v>14900</v>
      </c>
      <c r="I19" s="69">
        <v>900000</v>
      </c>
      <c r="J19" s="69"/>
      <c r="K19" s="69">
        <f t="shared" si="1"/>
        <v>900000</v>
      </c>
      <c r="L19" s="126">
        <f t="shared" si="2"/>
        <v>885100</v>
      </c>
      <c r="M19" s="126">
        <f t="shared" si="3"/>
        <v>0</v>
      </c>
      <c r="N19" s="126">
        <f t="shared" si="4"/>
        <v>885100</v>
      </c>
      <c r="O19" s="9"/>
    </row>
    <row r="20" spans="1:15" ht="30.75" customHeight="1">
      <c r="A20" s="75" t="s">
        <v>74</v>
      </c>
      <c r="B20" s="15" t="s">
        <v>48</v>
      </c>
      <c r="C20" s="69"/>
      <c r="D20" s="69">
        <v>1300</v>
      </c>
      <c r="E20" s="69">
        <f t="shared" si="0"/>
        <v>1300</v>
      </c>
      <c r="F20" s="74"/>
      <c r="G20" s="74"/>
      <c r="H20" s="74">
        <f t="shared" si="5"/>
        <v>0</v>
      </c>
      <c r="I20" s="69"/>
      <c r="J20" s="69"/>
      <c r="K20" s="69">
        <f t="shared" si="1"/>
        <v>0</v>
      </c>
      <c r="L20" s="126">
        <f t="shared" si="2"/>
        <v>0</v>
      </c>
      <c r="M20" s="126">
        <f t="shared" si="3"/>
        <v>0</v>
      </c>
      <c r="N20" s="126">
        <f t="shared" si="4"/>
        <v>0</v>
      </c>
      <c r="O20" s="9"/>
    </row>
    <row r="21" spans="1:15" ht="18.75">
      <c r="A21" s="75"/>
      <c r="B21" s="16" t="s">
        <v>1</v>
      </c>
      <c r="C21" s="74">
        <f>SUM(C10:C20)</f>
        <v>101988344.66</v>
      </c>
      <c r="D21" s="74">
        <f>SUM(D10:D20)</f>
        <v>5428093.92</v>
      </c>
      <c r="E21" s="69">
        <f t="shared" si="0"/>
        <v>107416438.58</v>
      </c>
      <c r="F21" s="69">
        <f aca="true" t="shared" si="6" ref="F21:K21">SUM(F10:F20)</f>
        <v>144993178</v>
      </c>
      <c r="G21" s="69">
        <f t="shared" si="6"/>
        <v>4894544</v>
      </c>
      <c r="H21" s="74">
        <f t="shared" si="6"/>
        <v>149887722</v>
      </c>
      <c r="I21" s="69">
        <f t="shared" si="6"/>
        <v>162636195</v>
      </c>
      <c r="J21" s="69">
        <f t="shared" si="6"/>
        <v>2244128</v>
      </c>
      <c r="K21" s="69">
        <f t="shared" si="6"/>
        <v>164880323</v>
      </c>
      <c r="L21" s="126">
        <f t="shared" si="2"/>
        <v>17643017</v>
      </c>
      <c r="M21" s="126">
        <f t="shared" si="3"/>
        <v>-2650416</v>
      </c>
      <c r="N21" s="126">
        <f t="shared" si="4"/>
        <v>14992601</v>
      </c>
      <c r="O21" s="9"/>
    </row>
    <row r="22" spans="1:15" ht="33.75">
      <c r="A22" s="97" t="s">
        <v>10</v>
      </c>
      <c r="B22" s="17" t="s">
        <v>11</v>
      </c>
      <c r="C22" s="69">
        <v>18246032.16</v>
      </c>
      <c r="D22" s="69">
        <v>337470.49</v>
      </c>
      <c r="E22" s="69">
        <f t="shared" si="0"/>
        <v>18583502.65</v>
      </c>
      <c r="F22" s="74">
        <v>28105334</v>
      </c>
      <c r="G22" s="74">
        <v>6944600</v>
      </c>
      <c r="H22" s="74">
        <f t="shared" si="5"/>
        <v>35049934</v>
      </c>
      <c r="I22" s="69">
        <v>16011140</v>
      </c>
      <c r="J22" s="69"/>
      <c r="K22" s="69">
        <f t="shared" si="1"/>
        <v>16011140</v>
      </c>
      <c r="L22" s="126">
        <f t="shared" si="2"/>
        <v>-12094194</v>
      </c>
      <c r="M22" s="126">
        <f t="shared" si="3"/>
        <v>-6944600</v>
      </c>
      <c r="N22" s="126">
        <f t="shared" si="4"/>
        <v>-19038794</v>
      </c>
      <c r="O22" s="9"/>
    </row>
    <row r="23" spans="1:15" ht="18.75">
      <c r="A23" s="14"/>
      <c r="B23" s="16" t="s">
        <v>12</v>
      </c>
      <c r="C23" s="70">
        <f>C21+C22</f>
        <v>120234376.82</v>
      </c>
      <c r="D23" s="70">
        <f aca="true" t="shared" si="7" ref="D23:J23">D21+D22</f>
        <v>5765564.41</v>
      </c>
      <c r="E23" s="70">
        <f t="shared" si="0"/>
        <v>125999941.22999999</v>
      </c>
      <c r="F23" s="96">
        <f t="shared" si="7"/>
        <v>173098512</v>
      </c>
      <c r="G23" s="96">
        <f t="shared" si="7"/>
        <v>11839144</v>
      </c>
      <c r="H23" s="96">
        <f>F23+G23</f>
        <v>184937656</v>
      </c>
      <c r="I23" s="70">
        <f t="shared" si="7"/>
        <v>178647335</v>
      </c>
      <c r="J23" s="70">
        <f t="shared" si="7"/>
        <v>2244128</v>
      </c>
      <c r="K23" s="70">
        <f t="shared" si="1"/>
        <v>180891463</v>
      </c>
      <c r="L23" s="126">
        <f t="shared" si="2"/>
        <v>5548823</v>
      </c>
      <c r="M23" s="126">
        <f t="shared" si="3"/>
        <v>-9595016</v>
      </c>
      <c r="N23" s="126">
        <f t="shared" si="4"/>
        <v>-4046193</v>
      </c>
      <c r="O23" s="9"/>
    </row>
    <row r="24" spans="1:14" ht="18.7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12"/>
      <c r="M24" s="12"/>
      <c r="N24" s="12"/>
    </row>
    <row r="25" spans="1:14" ht="18.7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2"/>
      <c r="M25" s="12"/>
      <c r="N25" s="12"/>
    </row>
    <row r="26" spans="1:14" ht="18.75">
      <c r="A26" s="10"/>
      <c r="B26" s="2" t="s">
        <v>53</v>
      </c>
      <c r="C26" s="2"/>
      <c r="D26" s="2"/>
      <c r="E26" s="2"/>
      <c r="F26" s="2" t="s">
        <v>54</v>
      </c>
      <c r="G26" s="1"/>
      <c r="H26" s="12"/>
      <c r="I26" s="12"/>
      <c r="J26" s="12"/>
      <c r="K26" s="13"/>
      <c r="L26" s="12"/>
      <c r="M26" s="12"/>
      <c r="N26" s="12"/>
    </row>
  </sheetData>
  <sheetProtection/>
  <mergeCells count="20">
    <mergeCell ref="A7:A9"/>
    <mergeCell ref="H8:H9"/>
    <mergeCell ref="G8:G9"/>
    <mergeCell ref="O7:O8"/>
    <mergeCell ref="C7:E7"/>
    <mergeCell ref="C8:C9"/>
    <mergeCell ref="D8:D9"/>
    <mergeCell ref="E8:E9"/>
    <mergeCell ref="J8:J9"/>
    <mergeCell ref="B5:N5"/>
    <mergeCell ref="I7:K7"/>
    <mergeCell ref="B7:B9"/>
    <mergeCell ref="F7:H7"/>
    <mergeCell ref="F8:F9"/>
    <mergeCell ref="I8:I9"/>
    <mergeCell ref="K8:K9"/>
    <mergeCell ref="L7:N7"/>
    <mergeCell ref="L8:L9"/>
    <mergeCell ref="M8:M9"/>
    <mergeCell ref="N8:N9"/>
  </mergeCells>
  <printOptions/>
  <pageMargins left="0.5905511811023623" right="0.5905511811023623" top="1.1811023622047245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User</cp:lastModifiedBy>
  <cp:lastPrinted>2017-12-27T23:40:29Z</cp:lastPrinted>
  <dcterms:created xsi:type="dcterms:W3CDTF">2000-03-20T13:04:02Z</dcterms:created>
  <dcterms:modified xsi:type="dcterms:W3CDTF">2017-12-28T00:42:12Z</dcterms:modified>
  <cp:category/>
  <cp:version/>
  <cp:contentType/>
  <cp:contentStatus/>
</cp:coreProperties>
</file>