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810" activeTab="0"/>
  </bookViews>
  <sheets>
    <sheet name="Доходи" sheetId="1" r:id="rId1"/>
    <sheet name="Видатки" sheetId="2" r:id="rId2"/>
  </sheets>
  <definedNames>
    <definedName name="_xlnm.Print_Area" localSheetId="1">'Видатки'!$A$1:$Q$29</definedName>
    <definedName name="_xlnm.Print_Area" localSheetId="0">'Доходи'!#REF!</definedName>
  </definedNames>
  <calcPr fullCalcOnLoad="1"/>
</workbook>
</file>

<file path=xl/sharedStrings.xml><?xml version="1.0" encoding="utf-8"?>
<sst xmlns="http://schemas.openxmlformats.org/spreadsheetml/2006/main" count="126" uniqueCount="91">
  <si>
    <t>Код</t>
  </si>
  <si>
    <t>Разом</t>
  </si>
  <si>
    <t>Видатки бюджету за функціональною структурою (за шестизначним кодом)</t>
  </si>
  <si>
    <t>Державне управління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</si>
  <si>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</si>
  <si>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</si>
  <si>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</si>
  <si>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</si>
  <si>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</si>
  <si>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Видатки, не віднесені до основних груп</t>
  </si>
  <si>
    <t>250300</t>
  </si>
  <si>
    <t>Кошти, що передаються до бюджетів інших рівнів</t>
  </si>
  <si>
    <t>ВСЬОГО</t>
  </si>
  <si>
    <t>Загальний фонд</t>
  </si>
  <si>
    <t>Спеціальний фонд</t>
  </si>
  <si>
    <t>Процент виконання</t>
  </si>
  <si>
    <t>Додаток 2</t>
  </si>
  <si>
    <t>Будiвництво</t>
  </si>
  <si>
    <t xml:space="preserve"> </t>
  </si>
  <si>
    <t xml:space="preserve">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</si>
  <si>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</si>
  <si>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</si>
  <si>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</si>
  <si>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</si>
  <si>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</si>
  <si>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</si>
  <si>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</si>
  <si>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</si>
  <si>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Субвенції</t>
  </si>
  <si>
    <t>Інші субвенції</t>
  </si>
  <si>
    <t>ВСЬОГО 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</si>
  <si>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</si>
  <si>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</si>
  <si>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</si>
  <si>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Доходи від операцій з капіталом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</si>
  <si>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</si>
  <si>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</si>
  <si>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</si>
  <si>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</si>
  <si>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</si>
  <si>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</si>
  <si>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</si>
  <si>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</si>
  <si>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Додаток 1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</si>
  <si>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</si>
  <si>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сьомого скликання</t>
  </si>
  <si>
    <t xml:space="preserve">до рішення районної ради 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</si>
  <si>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</si>
  <si>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на здійснення заходів щодо соціально-економічного розвитку окремих територій</t>
  </si>
  <si>
    <t>грн.</t>
  </si>
  <si>
    <t>(грн.)</t>
  </si>
  <si>
    <t>Процент виконання до затверджених призначень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</si>
  <si>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</si>
  <si>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Заступник голови районної ради</t>
  </si>
  <si>
    <t>Н.Ф.Якименко</t>
  </si>
  <si>
    <t>Запобігання та ліквідація надзвичайних ситуацій та наслідків стихійного лиха</t>
  </si>
  <si>
    <t>Спеціаль-ний фонд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</si>
  <si>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</si>
  <si>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Затверджено з урахуванням змін на    2017 рік</t>
  </si>
  <si>
    <t>Відхилення  до фактичних доходів за 2016 рік (%)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</si>
  <si>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</si>
  <si>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</si>
  <si>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проблемами</t>
  </si>
  <si>
    <t>0100</t>
  </si>
  <si>
    <t>1000</t>
  </si>
  <si>
    <t>2000</t>
  </si>
  <si>
    <t>3000</t>
  </si>
  <si>
    <t>4000</t>
  </si>
  <si>
    <t>5000</t>
  </si>
  <si>
    <t>6300</t>
  </si>
  <si>
    <t>7400</t>
  </si>
  <si>
    <t>Інші послуги, пов`язані з економічною діяльністю</t>
  </si>
  <si>
    <t>7800</t>
  </si>
  <si>
    <t>8000</t>
  </si>
  <si>
    <t>Затверджено з  урахуванням змін на 2017 рік</t>
  </si>
  <si>
    <t>9180</t>
  </si>
  <si>
    <t>Цільові фонди, утворені ВР АРК, органами місцевого самоврядування і місцевими органами виконавчої влади</t>
  </si>
  <si>
    <t>6600</t>
  </si>
  <si>
    <t>Транспорт, дорожнє господарство, зв'язок</t>
  </si>
  <si>
    <t>8600</t>
  </si>
  <si>
    <t>Інші видатки</t>
  </si>
  <si>
    <t>Доходи  районного  бюджету  за  2017 рік</t>
  </si>
  <si>
    <t xml:space="preserve">Фактично надійшло за 2016 рік </t>
  </si>
  <si>
    <t>Фактично надійшло за 2017 рік</t>
  </si>
  <si>
    <t>Кошти від відчуження майна, що належить АРК та майна, що перебуває в комунальній власності</t>
  </si>
  <si>
    <t>Стабілізаційна дотація</t>
  </si>
  <si>
    <t xml:space="preserve">Видатки районного бюджету за  2017  рік </t>
  </si>
  <si>
    <t>Касові видатки за 2016 рік</t>
  </si>
  <si>
    <t>Касові видатки за 2017 рік</t>
  </si>
  <si>
    <t>Відхилення касових видатків за 2017 рік до касових видатків за 2016 рік (%)</t>
  </si>
  <si>
    <t>від  28 лютого  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</si>
</sst>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"/>
    <numFmt numFmtId="174" formatCode="0.000"/>
    <numFmt numFmtId="175" formatCode="#,##0.0_р_."/>
    <numFmt numFmtId="176" formatCode="#,##0.0"/>
    <numFmt numFmtId="177" formatCode="0.000000"/>
    <numFmt numFmtId="178" formatCode="0.0000"/>
    <numFmt numFmtId="179" formatCode="0.00000000"/>
    <numFmt numFmtId="180" formatCode="0.0000000"/>
  </numFmts>
  <fonts count="58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53" applyFont="1" applyAlignment="1">
      <alignment horizontal="center"/>
      <protection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right"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 horizontal="center" wrapText="1"/>
      <protection/>
    </xf>
    <xf numFmtId="0" fontId="15" fillId="0" borderId="10" xfId="0" applyFont="1" applyBorder="1" applyAlignment="1">
      <alignment wrapText="1"/>
    </xf>
    <xf numFmtId="0" fontId="15" fillId="0" borderId="11" xfId="54" applyFont="1" applyBorder="1" applyAlignment="1" applyProtection="1">
      <alignment vertical="center" wrapText="1"/>
      <protection/>
    </xf>
    <xf numFmtId="0" fontId="15" fillId="0" borderId="12" xfId="0" applyFont="1" applyBorder="1" applyAlignment="1">
      <alignment wrapText="1"/>
    </xf>
    <xf numFmtId="0" fontId="15" fillId="0" borderId="10" xfId="54" applyFont="1" applyBorder="1" applyAlignment="1" applyProtection="1">
      <alignment vertical="center" wrapText="1"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0" fontId="12" fillId="0" borderId="10" xfId="0" applyFont="1" applyBorder="1" applyAlignment="1">
      <alignment wrapText="1"/>
    </xf>
    <xf numFmtId="0" fontId="13" fillId="0" borderId="10" xfId="53" applyFont="1" applyBorder="1">
      <alignment/>
      <protection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53" applyFont="1" applyFill="1" applyBorder="1" applyAlignment="1">
      <alignment horizontal="center" wrapText="1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left" wrapText="1"/>
      <protection/>
    </xf>
    <xf numFmtId="0" fontId="12" fillId="0" borderId="10" xfId="53" applyFont="1" applyBorder="1" applyAlignment="1">
      <alignment vertical="distributed" wrapText="1"/>
      <protection/>
    </xf>
    <xf numFmtId="0" fontId="15" fillId="0" borderId="12" xfId="0" applyFont="1" applyFill="1" applyBorder="1" applyAlignment="1">
      <alignment horizontal="justify" vertical="center" wrapText="1"/>
    </xf>
    <xf numFmtId="0" fontId="11" fillId="0" borderId="10" xfId="53" applyFont="1" applyBorder="1">
      <alignment/>
      <protection/>
    </xf>
    <xf numFmtId="0" fontId="16" fillId="0" borderId="10" xfId="54" applyFont="1" applyBorder="1" applyAlignment="1" applyProtection="1">
      <alignment horizontal="justify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justify" vertical="top" wrapText="1"/>
    </xf>
    <xf numFmtId="0" fontId="15" fillId="0" borderId="0" xfId="55" applyNumberFormat="1" applyFont="1" applyAlignment="1">
      <alignment wrapText="1"/>
      <protection/>
    </xf>
    <xf numFmtId="0" fontId="15" fillId="0" borderId="10" xfId="0" applyFont="1" applyBorder="1" applyAlignment="1">
      <alignment wrapText="1"/>
    </xf>
    <xf numFmtId="0" fontId="12" fillId="0" borderId="13" xfId="53" applyFont="1" applyBorder="1" applyAlignment="1">
      <alignment horizontal="left" wrapText="1"/>
      <protection/>
    </xf>
    <xf numFmtId="0" fontId="15" fillId="0" borderId="0" xfId="0" applyFont="1" applyAlignment="1">
      <alignment wrapText="1"/>
    </xf>
    <xf numFmtId="0" fontId="11" fillId="0" borderId="10" xfId="53" applyFont="1" applyBorder="1" applyAlignment="1">
      <alignment horizontal="center"/>
      <protection/>
    </xf>
    <xf numFmtId="0" fontId="12" fillId="0" borderId="14" xfId="53" applyFont="1" applyBorder="1">
      <alignment/>
      <protection/>
    </xf>
    <xf numFmtId="0" fontId="12" fillId="33" borderId="14" xfId="53" applyFont="1" applyFill="1" applyBorder="1" applyAlignment="1" quotePrefix="1">
      <alignment horizontal="left" wrapText="1"/>
      <protection/>
    </xf>
    <xf numFmtId="172" fontId="12" fillId="33" borderId="14" xfId="53" applyNumberFormat="1" applyFont="1" applyFill="1" applyBorder="1" applyAlignment="1">
      <alignment horizontal="right"/>
      <protection/>
    </xf>
    <xf numFmtId="172" fontId="14" fillId="33" borderId="14" xfId="0" applyNumberFormat="1" applyFont="1" applyFill="1" applyBorder="1" applyAlignment="1">
      <alignment horizontal="right"/>
    </xf>
    <xf numFmtId="172" fontId="12" fillId="0" borderId="14" xfId="53" applyNumberFormat="1" applyFont="1" applyBorder="1" applyAlignment="1">
      <alignment horizontal="right"/>
      <protection/>
    </xf>
    <xf numFmtId="172" fontId="14" fillId="0" borderId="14" xfId="0" applyNumberFormat="1" applyFont="1" applyBorder="1" applyAlignment="1">
      <alignment horizontal="right"/>
    </xf>
    <xf numFmtId="172" fontId="13" fillId="0" borderId="14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4" fillId="0" borderId="0" xfId="53" applyFont="1" applyAlignment="1">
      <alignment horizontal="right"/>
      <protection/>
    </xf>
    <xf numFmtId="0" fontId="15" fillId="33" borderId="10" xfId="0" applyFont="1" applyFill="1" applyBorder="1" applyAlignment="1">
      <alignment wrapText="1"/>
    </xf>
    <xf numFmtId="0" fontId="15" fillId="33" borderId="15" xfId="0" applyFont="1" applyFill="1" applyBorder="1" applyAlignment="1">
      <alignment horizontal="right" wrapText="1"/>
    </xf>
    <xf numFmtId="0" fontId="15" fillId="0" borderId="16" xfId="54" applyFont="1" applyBorder="1" applyAlignment="1" applyProtection="1">
      <alignment vertical="center" wrapText="1"/>
      <protection/>
    </xf>
    <xf numFmtId="172" fontId="12" fillId="33" borderId="10" xfId="53" applyNumberFormat="1" applyFont="1" applyFill="1" applyBorder="1" applyAlignment="1">
      <alignment horizontal="right"/>
      <protection/>
    </xf>
    <xf numFmtId="2" fontId="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2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172" fontId="12" fillId="34" borderId="10" xfId="53" applyNumberFormat="1" applyFont="1" applyFill="1" applyBorder="1" applyAlignment="1">
      <alignment horizontal="right"/>
      <protection/>
    </xf>
    <xf numFmtId="172" fontId="12" fillId="34" borderId="10" xfId="0" applyNumberFormat="1" applyFont="1" applyFill="1" applyBorder="1" applyAlignment="1">
      <alignment horizontal="right"/>
    </xf>
    <xf numFmtId="172" fontId="12" fillId="0" borderId="10" xfId="53" applyNumberFormat="1" applyFont="1" applyBorder="1" applyAlignment="1">
      <alignment horizontal="right"/>
      <protection/>
    </xf>
    <xf numFmtId="172" fontId="12" fillId="0" borderId="10" xfId="0" applyNumberFormat="1" applyFont="1" applyBorder="1" applyAlignment="1">
      <alignment horizontal="right"/>
    </xf>
    <xf numFmtId="2" fontId="11" fillId="34" borderId="10" xfId="53" applyNumberFormat="1" applyFont="1" applyFill="1" applyBorder="1" applyAlignment="1">
      <alignment horizontal="right"/>
      <protection/>
    </xf>
    <xf numFmtId="172" fontId="11" fillId="34" borderId="10" xfId="53" applyNumberFormat="1" applyFont="1" applyFill="1" applyBorder="1" applyAlignment="1">
      <alignment horizontal="right"/>
      <protection/>
    </xf>
    <xf numFmtId="172" fontId="11" fillId="0" borderId="10" xfId="53" applyNumberFormat="1" applyFont="1" applyBorder="1" applyAlignment="1">
      <alignment horizontal="right"/>
      <protection/>
    </xf>
    <xf numFmtId="0" fontId="11" fillId="34" borderId="10" xfId="53" applyFont="1" applyFill="1" applyBorder="1" applyAlignment="1">
      <alignment horizontal="right"/>
      <protection/>
    </xf>
    <xf numFmtId="2" fontId="11" fillId="34" borderId="10" xfId="53" applyNumberFormat="1" applyFont="1" applyFill="1" applyBorder="1" applyAlignment="1">
      <alignment horizontal="right" wrapText="1"/>
      <protection/>
    </xf>
    <xf numFmtId="2" fontId="12" fillId="34" borderId="10" xfId="53" applyNumberFormat="1" applyFont="1" applyFill="1" applyBorder="1" applyAlignment="1">
      <alignment horizontal="right"/>
      <protection/>
    </xf>
    <xf numFmtId="0" fontId="4" fillId="34" borderId="0" xfId="0" applyFont="1" applyFill="1" applyAlignment="1" applyProtection="1">
      <alignment horizontal="left"/>
      <protection locked="0"/>
    </xf>
    <xf numFmtId="14" fontId="3" fillId="34" borderId="0" xfId="53" applyNumberFormat="1" applyFont="1" applyFill="1" applyAlignment="1">
      <alignment horizontal="center"/>
      <protection/>
    </xf>
    <xf numFmtId="172" fontId="11" fillId="0" borderId="10" xfId="0" applyNumberFormat="1" applyFont="1" applyBorder="1" applyAlignment="1">
      <alignment horizontal="right"/>
    </xf>
    <xf numFmtId="2" fontId="7" fillId="33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0" fontId="4" fillId="34" borderId="0" xfId="0" applyFont="1" applyFill="1" applyAlignment="1" applyProtection="1">
      <alignment horizontal="center"/>
      <protection locked="0"/>
    </xf>
    <xf numFmtId="2" fontId="12" fillId="34" borderId="10" xfId="0" applyNumberFormat="1" applyFont="1" applyFill="1" applyBorder="1" applyAlignment="1">
      <alignment horizontal="right"/>
    </xf>
    <xf numFmtId="0" fontId="15" fillId="33" borderId="18" xfId="0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56" fillId="34" borderId="10" xfId="52" applyNumberFormat="1" applyFont="1" applyFill="1" applyBorder="1">
      <alignment/>
      <protection/>
    </xf>
    <xf numFmtId="2" fontId="17" fillId="0" borderId="10" xfId="0" applyNumberFormat="1" applyFont="1" applyBorder="1" applyAlignment="1">
      <alignment/>
    </xf>
    <xf numFmtId="2" fontId="17" fillId="34" borderId="10" xfId="0" applyNumberFormat="1" applyFont="1" applyFill="1" applyBorder="1" applyAlignment="1">
      <alignment/>
    </xf>
    <xf numFmtId="0" fontId="57" fillId="0" borderId="10" xfId="52" applyFont="1" applyBorder="1">
      <alignment/>
      <protection/>
    </xf>
    <xf numFmtId="2" fontId="57" fillId="0" borderId="10" xfId="52" applyNumberFormat="1" applyFont="1" applyBorder="1">
      <alignment/>
      <protection/>
    </xf>
    <xf numFmtId="2" fontId="50" fillId="34" borderId="10" xfId="52" applyNumberFormat="1" applyFill="1" applyBorder="1">
      <alignment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4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9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7" fillId="0" borderId="14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7" fillId="0" borderId="19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202PRDH" xfId="53"/>
    <cellStyle name="Обычный_ZV1PIV98" xfId="54"/>
    <cellStyle name="Обычный_Доход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zoomScalePageLayoutView="0" workbookViewId="0" topLeftCell="C1">
      <selection activeCell="O4" sqref="O4"/>
    </sheetView>
  </sheetViews>
  <sheetFormatPr defaultColWidth="9.00390625" defaultRowHeight="12.75"/>
  <cols>
    <col min="1" max="1" width="14.875" style="1" customWidth="1"/>
    <col min="2" max="2" width="78.50390625" style="1" customWidth="1"/>
    <col min="3" max="3" width="19.125" style="1" customWidth="1"/>
    <col min="4" max="4" width="16.50390625" style="1" customWidth="1"/>
    <col min="5" max="5" width="20.375" style="1" customWidth="1"/>
    <col min="6" max="6" width="20.50390625" style="1" customWidth="1"/>
    <col min="7" max="7" width="17.125" style="1" customWidth="1"/>
    <col min="8" max="8" width="20.125" style="1" customWidth="1"/>
    <col min="9" max="9" width="20.50390625" style="1" customWidth="1"/>
    <col min="10" max="10" width="18.50390625" style="1" customWidth="1"/>
    <col min="11" max="11" width="21.00390625" style="1" customWidth="1"/>
    <col min="12" max="12" width="12.375" style="1" customWidth="1"/>
    <col min="13" max="13" width="11.375" style="1" customWidth="1"/>
    <col min="14" max="14" width="11.125" style="1" customWidth="1"/>
    <col min="15" max="15" width="13.50390625" style="1" customWidth="1"/>
    <col min="16" max="16" width="11.375" style="1" customWidth="1"/>
    <col min="17" max="17" width="12.625" style="1" customWidth="1"/>
    <col min="18" max="242" width="9.375" style="1" customWidth="1"/>
    <col min="243" max="16384" width="9.375" style="1" customWidth="1"/>
  </cols>
  <sheetData>
    <row r="1" spans="2:17" ht="15.75" customHeight="1">
      <c r="B1" s="1" t="s">
        <v>18</v>
      </c>
      <c r="F1" s="2"/>
      <c r="G1" s="3"/>
      <c r="H1" s="2"/>
      <c r="I1" s="4"/>
      <c r="J1" s="5"/>
      <c r="O1" s="4" t="s">
        <v>43</v>
      </c>
      <c r="P1" s="6"/>
      <c r="Q1" s="6"/>
    </row>
    <row r="2" spans="6:17" ht="15.75" customHeight="1">
      <c r="F2" s="2"/>
      <c r="G2" s="3"/>
      <c r="H2" s="2"/>
      <c r="I2" s="3"/>
      <c r="J2" s="3"/>
      <c r="O2" s="3" t="s">
        <v>46</v>
      </c>
      <c r="P2" s="2"/>
      <c r="Q2" s="2"/>
    </row>
    <row r="3" spans="6:17" ht="15.75" customHeight="1">
      <c r="F3" s="2"/>
      <c r="G3" s="3"/>
      <c r="H3" s="2"/>
      <c r="I3" s="2"/>
      <c r="J3" s="3"/>
      <c r="O3" s="2" t="s">
        <v>45</v>
      </c>
      <c r="P3" s="2"/>
      <c r="Q3" s="2"/>
    </row>
    <row r="4" spans="6:17" ht="15.75" customHeight="1">
      <c r="F4" s="2"/>
      <c r="G4" s="3"/>
      <c r="H4" s="2"/>
      <c r="I4" s="3"/>
      <c r="J4" s="7"/>
      <c r="O4" s="88" t="s">
        <v>90</v>
      </c>
      <c r="P4" s="89"/>
      <c r="Q4" s="89"/>
    </row>
    <row r="5" spans="1:17" ht="22.5" customHeight="1">
      <c r="A5" s="116" t="s">
        <v>81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1:17" ht="16.5" customHeight="1">
      <c r="K6" s="8"/>
      <c r="Q6" s="62" t="s">
        <v>49</v>
      </c>
    </row>
    <row r="7" spans="1:17" ht="43.5" customHeight="1">
      <c r="A7" s="118" t="s">
        <v>0</v>
      </c>
      <c r="B7" s="121" t="s">
        <v>20</v>
      </c>
      <c r="C7" s="124" t="s">
        <v>82</v>
      </c>
      <c r="D7" s="124"/>
      <c r="E7" s="124"/>
      <c r="F7" s="125" t="s">
        <v>58</v>
      </c>
      <c r="G7" s="126"/>
      <c r="H7" s="127"/>
      <c r="I7" s="104" t="s">
        <v>83</v>
      </c>
      <c r="J7" s="105"/>
      <c r="K7" s="106"/>
      <c r="L7" s="104" t="s">
        <v>59</v>
      </c>
      <c r="M7" s="105"/>
      <c r="N7" s="106"/>
      <c r="O7" s="113" t="s">
        <v>51</v>
      </c>
      <c r="P7" s="114"/>
      <c r="Q7" s="115"/>
    </row>
    <row r="8" spans="1:17" ht="26.25" customHeight="1">
      <c r="A8" s="119"/>
      <c r="B8" s="122"/>
      <c r="C8" s="109" t="s">
        <v>13</v>
      </c>
      <c r="D8" s="111" t="s">
        <v>14</v>
      </c>
      <c r="E8" s="107" t="s">
        <v>1</v>
      </c>
      <c r="F8" s="109" t="s">
        <v>13</v>
      </c>
      <c r="G8" s="111" t="s">
        <v>14</v>
      </c>
      <c r="H8" s="107" t="s">
        <v>1</v>
      </c>
      <c r="I8" s="109" t="s">
        <v>13</v>
      </c>
      <c r="J8" s="111" t="s">
        <v>14</v>
      </c>
      <c r="K8" s="107" t="s">
        <v>1</v>
      </c>
      <c r="L8" s="109" t="s">
        <v>13</v>
      </c>
      <c r="M8" s="111" t="s">
        <v>14</v>
      </c>
      <c r="N8" s="107" t="s">
        <v>1</v>
      </c>
      <c r="O8" s="109" t="s">
        <v>13</v>
      </c>
      <c r="P8" s="111" t="s">
        <v>14</v>
      </c>
      <c r="Q8" s="107" t="s">
        <v>1</v>
      </c>
    </row>
    <row r="9" spans="1:17" ht="6.75" customHeight="1">
      <c r="A9" s="120"/>
      <c r="B9" s="123"/>
      <c r="C9" s="110"/>
      <c r="D9" s="112"/>
      <c r="E9" s="108"/>
      <c r="F9" s="110"/>
      <c r="G9" s="112"/>
      <c r="H9" s="108"/>
      <c r="I9" s="110"/>
      <c r="J9" s="112"/>
      <c r="K9" s="108"/>
      <c r="L9" s="110"/>
      <c r="M9" s="112"/>
      <c r="N9" s="108"/>
      <c r="O9" s="110"/>
      <c r="P9" s="112"/>
      <c r="Q9" s="108"/>
    </row>
    <row r="10" spans="1:17" ht="24" customHeight="1">
      <c r="A10" s="23">
        <v>10000000</v>
      </c>
      <c r="B10" s="24" t="s">
        <v>21</v>
      </c>
      <c r="C10" s="75">
        <f>C11+C12</f>
        <v>13704214.81</v>
      </c>
      <c r="D10" s="76"/>
      <c r="E10" s="75">
        <f>C10+D10</f>
        <v>13704214.81</v>
      </c>
      <c r="F10" s="75">
        <f>F11</f>
        <v>19133500</v>
      </c>
      <c r="G10" s="76"/>
      <c r="H10" s="76">
        <f aca="true" t="shared" si="0" ref="H10:H27">F10+G10</f>
        <v>19133500</v>
      </c>
      <c r="I10" s="75">
        <f>I11</f>
        <v>21512998.08</v>
      </c>
      <c r="J10" s="75"/>
      <c r="K10" s="75">
        <f>I10+J10</f>
        <v>21512998.08</v>
      </c>
      <c r="L10" s="90">
        <f>I10/C10*100</f>
        <v>156.98088783825767</v>
      </c>
      <c r="M10" s="90"/>
      <c r="N10" s="90">
        <f>K10/E10*100</f>
        <v>156.98088783825767</v>
      </c>
      <c r="O10" s="90">
        <f>I10/F10*100</f>
        <v>112.43629278490606</v>
      </c>
      <c r="P10" s="90"/>
      <c r="Q10" s="90">
        <f>K10/H10*100</f>
        <v>112.43629278490606</v>
      </c>
    </row>
    <row r="11" spans="1:17" ht="21" customHeight="1">
      <c r="A11" s="26">
        <v>11010000</v>
      </c>
      <c r="B11" s="27" t="s">
        <v>40</v>
      </c>
      <c r="C11" s="87">
        <v>13704044.81</v>
      </c>
      <c r="D11" s="78"/>
      <c r="E11" s="94">
        <f>C11+D11</f>
        <v>13704044.81</v>
      </c>
      <c r="F11" s="78">
        <v>19133500</v>
      </c>
      <c r="G11" s="78"/>
      <c r="H11" s="79">
        <f t="shared" si="0"/>
        <v>19133500</v>
      </c>
      <c r="I11" s="101">
        <v>21512998.08</v>
      </c>
      <c r="J11" s="87"/>
      <c r="K11" s="75">
        <f>I11+J11</f>
        <v>21512998.08</v>
      </c>
      <c r="L11" s="90">
        <f>I11/C11*100</f>
        <v>156.98283520133936</v>
      </c>
      <c r="M11" s="90"/>
      <c r="N11" s="90">
        <f>K11/E11*100</f>
        <v>156.98283520133936</v>
      </c>
      <c r="O11" s="81">
        <f>I11/F11*100</f>
        <v>112.43629278490606</v>
      </c>
      <c r="P11" s="90"/>
      <c r="Q11" s="81">
        <f>K11/H11*100</f>
        <v>112.43629278490606</v>
      </c>
    </row>
    <row r="12" spans="1:17" ht="29.25" customHeight="1">
      <c r="A12" s="26">
        <v>11020200</v>
      </c>
      <c r="B12" s="27" t="s">
        <v>35</v>
      </c>
      <c r="C12" s="87">
        <v>170</v>
      </c>
      <c r="D12" s="78"/>
      <c r="E12" s="94"/>
      <c r="F12" s="78"/>
      <c r="G12" s="78"/>
      <c r="H12" s="79"/>
      <c r="I12" s="87"/>
      <c r="J12" s="87"/>
      <c r="K12" s="75"/>
      <c r="L12" s="90"/>
      <c r="M12" s="90"/>
      <c r="N12" s="90"/>
      <c r="O12" s="81"/>
      <c r="P12" s="90"/>
      <c r="Q12" s="81"/>
    </row>
    <row r="13" spans="1:17" s="9" customFormat="1" ht="21.75" customHeight="1">
      <c r="A13" s="28">
        <v>20000000</v>
      </c>
      <c r="B13" s="29" t="s">
        <v>22</v>
      </c>
      <c r="C13" s="82">
        <f>C14+C17+C16+C15</f>
        <v>40791.38</v>
      </c>
      <c r="D13" s="82">
        <f>D18</f>
        <v>1361093.02</v>
      </c>
      <c r="E13" s="76">
        <f>C13+D13</f>
        <v>1401884.4</v>
      </c>
      <c r="F13" s="82">
        <f>F14+F17+F16+F15</f>
        <v>48100</v>
      </c>
      <c r="G13" s="82">
        <f>G18</f>
        <v>901630</v>
      </c>
      <c r="H13" s="76">
        <f t="shared" si="0"/>
        <v>949730</v>
      </c>
      <c r="I13" s="82">
        <f>I14+I17+I16+I15</f>
        <v>57223.55</v>
      </c>
      <c r="J13" s="82">
        <f>J18</f>
        <v>1497837.11</v>
      </c>
      <c r="K13" s="76">
        <f aca="true" t="shared" si="1" ref="K13:K42">I13+J13</f>
        <v>1555060.6600000001</v>
      </c>
      <c r="L13" s="90">
        <f>I13/C13*100</f>
        <v>140.28343733406422</v>
      </c>
      <c r="M13" s="90">
        <f>J13/D13*100</f>
        <v>110.04663810560133</v>
      </c>
      <c r="N13" s="90">
        <f>K13/E13*100</f>
        <v>110.92645442092089</v>
      </c>
      <c r="O13" s="90">
        <f>I13/F13*100</f>
        <v>118.96787941787943</v>
      </c>
      <c r="P13" s="90">
        <f>J13/G13*100</f>
        <v>166.12547386400186</v>
      </c>
      <c r="Q13" s="90">
        <f>K13/H13*100</f>
        <v>163.73713160582483</v>
      </c>
    </row>
    <row r="14" spans="1:17" s="10" customFormat="1" ht="19.5" customHeight="1" hidden="1">
      <c r="A14" s="30">
        <v>21081100</v>
      </c>
      <c r="B14" s="31" t="s">
        <v>36</v>
      </c>
      <c r="C14" s="78">
        <v>0</v>
      </c>
      <c r="D14" s="78"/>
      <c r="E14" s="79">
        <f>C14+D14</f>
        <v>0</v>
      </c>
      <c r="F14" s="78">
        <v>0</v>
      </c>
      <c r="G14" s="78"/>
      <c r="H14" s="79">
        <f t="shared" si="0"/>
        <v>0</v>
      </c>
      <c r="I14" s="78"/>
      <c r="J14" s="78"/>
      <c r="K14" s="76">
        <f t="shared" si="1"/>
        <v>0</v>
      </c>
      <c r="L14" s="90" t="e">
        <f>I14/C14*100</f>
        <v>#DIV/0!</v>
      </c>
      <c r="M14" s="90"/>
      <c r="N14" s="90" t="e">
        <f>K14/E14*100</f>
        <v>#DIV/0!</v>
      </c>
      <c r="O14" s="81"/>
      <c r="P14" s="90"/>
      <c r="Q14" s="90"/>
    </row>
    <row r="15" spans="1:17" s="10" customFormat="1" ht="19.5" customHeight="1">
      <c r="A15" s="32">
        <v>21081100</v>
      </c>
      <c r="B15" s="65" t="s">
        <v>36</v>
      </c>
      <c r="C15" s="78">
        <v>510</v>
      </c>
      <c r="D15" s="78"/>
      <c r="E15" s="79">
        <f>C15+D15</f>
        <v>510</v>
      </c>
      <c r="F15" s="78"/>
      <c r="G15" s="78"/>
      <c r="H15" s="79"/>
      <c r="I15" s="101">
        <v>935</v>
      </c>
      <c r="J15" s="78"/>
      <c r="K15" s="76"/>
      <c r="L15" s="90"/>
      <c r="M15" s="90"/>
      <c r="N15" s="90"/>
      <c r="O15" s="81"/>
      <c r="P15" s="90"/>
      <c r="Q15" s="90"/>
    </row>
    <row r="16" spans="1:17" s="10" customFormat="1" ht="45" customHeight="1">
      <c r="A16" s="32">
        <v>22080400</v>
      </c>
      <c r="B16" s="33" t="s">
        <v>47</v>
      </c>
      <c r="C16" s="87">
        <v>40161.38</v>
      </c>
      <c r="D16" s="87"/>
      <c r="E16" s="94">
        <f aca="true" t="shared" si="2" ref="E16:E31">C16+D16</f>
        <v>40161.38</v>
      </c>
      <c r="F16" s="78">
        <v>37200</v>
      </c>
      <c r="G16" s="78"/>
      <c r="H16" s="79">
        <f t="shared" si="0"/>
        <v>37200</v>
      </c>
      <c r="I16" s="101">
        <v>45370.61</v>
      </c>
      <c r="J16" s="78"/>
      <c r="K16" s="76">
        <f t="shared" si="1"/>
        <v>45370.61</v>
      </c>
      <c r="L16" s="90">
        <f>I16/C16*100</f>
        <v>112.97074453118894</v>
      </c>
      <c r="M16" s="90"/>
      <c r="N16" s="90">
        <f>K16/E16*100</f>
        <v>112.97074453118894</v>
      </c>
      <c r="O16" s="90">
        <f>I16/F16*100</f>
        <v>121.96400537634409</v>
      </c>
      <c r="P16" s="90"/>
      <c r="Q16" s="90">
        <f>K16/H16*100</f>
        <v>121.96400537634409</v>
      </c>
    </row>
    <row r="17" spans="1:17" s="10" customFormat="1" ht="18.75" customHeight="1">
      <c r="A17" s="34">
        <v>24603000</v>
      </c>
      <c r="B17" s="35" t="s">
        <v>23</v>
      </c>
      <c r="C17" s="78">
        <v>120</v>
      </c>
      <c r="D17" s="83"/>
      <c r="E17" s="79">
        <f t="shared" si="2"/>
        <v>120</v>
      </c>
      <c r="F17" s="78">
        <v>10900</v>
      </c>
      <c r="G17" s="83"/>
      <c r="H17" s="76">
        <f t="shared" si="0"/>
        <v>10900</v>
      </c>
      <c r="I17" s="101">
        <v>10917.94</v>
      </c>
      <c r="J17" s="83"/>
      <c r="K17" s="76">
        <f t="shared" si="1"/>
        <v>10917.94</v>
      </c>
      <c r="L17" s="90">
        <f>I17/C17*100</f>
        <v>9098.283333333333</v>
      </c>
      <c r="M17" s="90"/>
      <c r="N17" s="90">
        <f>K17/E17*100</f>
        <v>9098.283333333333</v>
      </c>
      <c r="O17" s="90">
        <f>I17/F17*100</f>
        <v>100.1645871559633</v>
      </c>
      <c r="P17" s="90"/>
      <c r="Q17" s="90">
        <f>K17/H17*100</f>
        <v>100.1645871559633</v>
      </c>
    </row>
    <row r="18" spans="1:17" s="10" customFormat="1" ht="18.75" customHeight="1">
      <c r="A18" s="34">
        <v>25000000</v>
      </c>
      <c r="B18" s="36" t="s">
        <v>24</v>
      </c>
      <c r="C18" s="85"/>
      <c r="D18" s="87">
        <v>1361093.02</v>
      </c>
      <c r="E18" s="75">
        <f t="shared" si="2"/>
        <v>1361093.02</v>
      </c>
      <c r="F18" s="85"/>
      <c r="G18" s="78">
        <v>901630</v>
      </c>
      <c r="H18" s="76">
        <f t="shared" si="0"/>
        <v>901630</v>
      </c>
      <c r="I18" s="76"/>
      <c r="J18" s="101">
        <v>1497837.11</v>
      </c>
      <c r="K18" s="76">
        <f t="shared" si="1"/>
        <v>1497837.11</v>
      </c>
      <c r="L18" s="90"/>
      <c r="M18" s="90">
        <f>J18/D18*100</f>
        <v>110.04663810560133</v>
      </c>
      <c r="N18" s="90">
        <f>K18/E18*100</f>
        <v>110.04663810560133</v>
      </c>
      <c r="O18" s="81"/>
      <c r="P18" s="90">
        <f>J18/G18*100</f>
        <v>166.12547386400186</v>
      </c>
      <c r="Q18" s="90">
        <f>K18/H18*100</f>
        <v>166.12547386400186</v>
      </c>
    </row>
    <row r="19" spans="1:17" s="10" customFormat="1" ht="18" customHeight="1">
      <c r="A19" s="37">
        <v>30000000</v>
      </c>
      <c r="B19" s="38" t="s">
        <v>34</v>
      </c>
      <c r="C19" s="83"/>
      <c r="D19" s="83">
        <f>D20</f>
        <v>85910</v>
      </c>
      <c r="E19" s="76">
        <f t="shared" si="2"/>
        <v>85910</v>
      </c>
      <c r="F19" s="83"/>
      <c r="G19" s="83"/>
      <c r="H19" s="76">
        <f t="shared" si="0"/>
        <v>0</v>
      </c>
      <c r="I19" s="83">
        <f>I20</f>
        <v>0</v>
      </c>
      <c r="J19" s="83">
        <f>J20</f>
        <v>0</v>
      </c>
      <c r="K19" s="76">
        <f t="shared" si="1"/>
        <v>0</v>
      </c>
      <c r="L19" s="90"/>
      <c r="M19" s="90"/>
      <c r="N19" s="90"/>
      <c r="O19" s="81"/>
      <c r="P19" s="90"/>
      <c r="Q19" s="90"/>
    </row>
    <row r="20" spans="1:17" ht="33" customHeight="1">
      <c r="A20" s="26">
        <v>31030000</v>
      </c>
      <c r="B20" s="39" t="s">
        <v>84</v>
      </c>
      <c r="C20" s="78">
        <v>0</v>
      </c>
      <c r="D20" s="78">
        <v>85910</v>
      </c>
      <c r="E20" s="79">
        <f t="shared" si="2"/>
        <v>85910</v>
      </c>
      <c r="F20" s="78">
        <v>0</v>
      </c>
      <c r="G20" s="78"/>
      <c r="H20" s="76">
        <f t="shared" si="0"/>
        <v>0</v>
      </c>
      <c r="I20" s="78"/>
      <c r="J20" s="78"/>
      <c r="K20" s="76">
        <f t="shared" si="1"/>
        <v>0</v>
      </c>
      <c r="L20" s="90"/>
      <c r="M20" s="90"/>
      <c r="N20" s="90"/>
      <c r="O20" s="90"/>
      <c r="P20" s="90"/>
      <c r="Q20" s="90"/>
    </row>
    <row r="21" spans="1:17" ht="21.75" customHeight="1">
      <c r="A21" s="26"/>
      <c r="B21" s="40" t="s">
        <v>25</v>
      </c>
      <c r="C21" s="82">
        <f>C10+C13</f>
        <v>13745006.190000001</v>
      </c>
      <c r="D21" s="82">
        <f>D13+D19</f>
        <v>1447003.02</v>
      </c>
      <c r="E21" s="75">
        <f t="shared" si="2"/>
        <v>15192009.21</v>
      </c>
      <c r="F21" s="83">
        <f>F10+F13</f>
        <v>19181600</v>
      </c>
      <c r="G21" s="82">
        <f>G13+G19</f>
        <v>901630</v>
      </c>
      <c r="H21" s="76">
        <f t="shared" si="0"/>
        <v>20083230</v>
      </c>
      <c r="I21" s="82">
        <f>I10+I13+I18</f>
        <v>21570221.63</v>
      </c>
      <c r="J21" s="82">
        <f>J13+J19</f>
        <v>1497837.11</v>
      </c>
      <c r="K21" s="75">
        <f t="shared" si="1"/>
        <v>23068058.74</v>
      </c>
      <c r="L21" s="90">
        <f aca="true" t="shared" si="3" ref="L21:N22">I21/C21*100</f>
        <v>156.93133441942814</v>
      </c>
      <c r="M21" s="90">
        <f t="shared" si="3"/>
        <v>103.5130603943038</v>
      </c>
      <c r="N21" s="90">
        <f t="shared" si="3"/>
        <v>151.84336990011604</v>
      </c>
      <c r="O21" s="90">
        <f>I21/F21*100</f>
        <v>112.45267146640529</v>
      </c>
      <c r="P21" s="90">
        <f>J21/G21*100</f>
        <v>166.12547386400186</v>
      </c>
      <c r="Q21" s="90">
        <f>K21/H21*100</f>
        <v>114.86229426242691</v>
      </c>
    </row>
    <row r="22" spans="1:17" ht="21" customHeight="1">
      <c r="A22" s="28">
        <v>40000000</v>
      </c>
      <c r="B22" s="40" t="s">
        <v>26</v>
      </c>
      <c r="C22" s="82">
        <f>C23+C27</f>
        <v>110424340.83</v>
      </c>
      <c r="D22" s="82">
        <f>D23+D27</f>
        <v>952263.49</v>
      </c>
      <c r="E22" s="75">
        <f t="shared" si="2"/>
        <v>111376604.32</v>
      </c>
      <c r="F22" s="83">
        <f>F23+F27</f>
        <v>157554193.27</v>
      </c>
      <c r="G22" s="82">
        <f>G23+G27</f>
        <v>7386979.24</v>
      </c>
      <c r="H22" s="76">
        <f t="shared" si="0"/>
        <v>164941172.51000002</v>
      </c>
      <c r="I22" s="82">
        <f>I23+I27</f>
        <v>156515558.20000002</v>
      </c>
      <c r="J22" s="82">
        <f>J23+J27</f>
        <v>7381625.2</v>
      </c>
      <c r="K22" s="75">
        <f t="shared" si="1"/>
        <v>163897183.4</v>
      </c>
      <c r="L22" s="90">
        <f t="shared" si="3"/>
        <v>141.7400883025946</v>
      </c>
      <c r="M22" s="90">
        <f t="shared" si="3"/>
        <v>775.166251517214</v>
      </c>
      <c r="N22" s="90">
        <f t="shared" si="3"/>
        <v>147.1558451621503</v>
      </c>
      <c r="O22" s="90">
        <f aca="true" t="shared" si="4" ref="O22:O29">I22/F22*100</f>
        <v>99.34077599050627</v>
      </c>
      <c r="P22" s="90"/>
      <c r="Q22" s="90">
        <f aca="true" t="shared" si="5" ref="Q22:Q31">K22/H22*100</f>
        <v>99.36705366276166</v>
      </c>
    </row>
    <row r="23" spans="1:17" ht="20.25" customHeight="1">
      <c r="A23" s="41">
        <v>41020000</v>
      </c>
      <c r="B23" s="42" t="s">
        <v>27</v>
      </c>
      <c r="C23" s="83">
        <f>C24+C25+C26</f>
        <v>7561000</v>
      </c>
      <c r="D23" s="83">
        <f>D24+D25+D26</f>
        <v>0</v>
      </c>
      <c r="E23" s="76">
        <f t="shared" si="2"/>
        <v>7561000</v>
      </c>
      <c r="F23" s="83">
        <f>F24+F25+F26</f>
        <v>18284500</v>
      </c>
      <c r="G23" s="83">
        <f>G24+G25+G26</f>
        <v>0</v>
      </c>
      <c r="H23" s="76">
        <f t="shared" si="0"/>
        <v>18284500</v>
      </c>
      <c r="I23" s="83">
        <f>I24+I25+I26</f>
        <v>18284500</v>
      </c>
      <c r="J23" s="83">
        <f>J24+J25+J26</f>
        <v>0</v>
      </c>
      <c r="K23" s="76">
        <f t="shared" si="1"/>
        <v>18284500</v>
      </c>
      <c r="L23" s="90">
        <f>I23/C23*100</f>
        <v>241.8264779791033</v>
      </c>
      <c r="M23" s="90"/>
      <c r="N23" s="90">
        <f>K23/E23*100</f>
        <v>241.8264779791033</v>
      </c>
      <c r="O23" s="90">
        <f t="shared" si="4"/>
        <v>100</v>
      </c>
      <c r="P23" s="84">
        <f>P24+P26</f>
        <v>0</v>
      </c>
      <c r="Q23" s="90">
        <f t="shared" si="5"/>
        <v>100</v>
      </c>
    </row>
    <row r="24" spans="1:17" ht="18" customHeight="1">
      <c r="A24" s="26">
        <v>41020100</v>
      </c>
      <c r="B24" s="43" t="s">
        <v>37</v>
      </c>
      <c r="C24" s="78">
        <v>5865000</v>
      </c>
      <c r="D24" s="78"/>
      <c r="E24" s="79">
        <f t="shared" si="2"/>
        <v>5865000</v>
      </c>
      <c r="F24" s="78">
        <v>7398900</v>
      </c>
      <c r="G24" s="78"/>
      <c r="H24" s="79">
        <f t="shared" si="0"/>
        <v>7398900</v>
      </c>
      <c r="I24" s="78">
        <v>7398900</v>
      </c>
      <c r="J24" s="78"/>
      <c r="K24" s="76">
        <f t="shared" si="1"/>
        <v>7398900</v>
      </c>
      <c r="L24" s="90">
        <f>I24/C24*100</f>
        <v>126.153452685422</v>
      </c>
      <c r="M24" s="90"/>
      <c r="N24" s="90"/>
      <c r="O24" s="81">
        <f t="shared" si="4"/>
        <v>100</v>
      </c>
      <c r="P24" s="81"/>
      <c r="Q24" s="81">
        <f t="shared" si="5"/>
        <v>100</v>
      </c>
    </row>
    <row r="25" spans="1:17" ht="53.25" customHeight="1">
      <c r="A25" s="26">
        <v>41020200</v>
      </c>
      <c r="B25" s="44" t="s">
        <v>60</v>
      </c>
      <c r="C25" s="78"/>
      <c r="D25" s="78"/>
      <c r="E25" s="79">
        <f t="shared" si="2"/>
        <v>0</v>
      </c>
      <c r="F25" s="78">
        <v>10735600</v>
      </c>
      <c r="G25" s="78"/>
      <c r="H25" s="79">
        <f t="shared" si="0"/>
        <v>10735600</v>
      </c>
      <c r="I25" s="78">
        <v>10735600</v>
      </c>
      <c r="J25" s="78"/>
      <c r="K25" s="76">
        <f t="shared" si="1"/>
        <v>10735600</v>
      </c>
      <c r="L25" s="90"/>
      <c r="M25" s="90"/>
      <c r="N25" s="90"/>
      <c r="O25" s="81">
        <f t="shared" si="4"/>
        <v>100</v>
      </c>
      <c r="P25" s="81"/>
      <c r="Q25" s="81">
        <f>K25/H25*100</f>
        <v>100</v>
      </c>
    </row>
    <row r="26" spans="1:17" ht="21" customHeight="1">
      <c r="A26" s="26">
        <v>41020600</v>
      </c>
      <c r="B26" s="44" t="s">
        <v>85</v>
      </c>
      <c r="C26" s="78">
        <v>1696000</v>
      </c>
      <c r="D26" s="78"/>
      <c r="E26" s="79">
        <f>C26+D26</f>
        <v>1696000</v>
      </c>
      <c r="F26" s="78">
        <v>150000</v>
      </c>
      <c r="G26" s="78"/>
      <c r="H26" s="79">
        <f t="shared" si="0"/>
        <v>150000</v>
      </c>
      <c r="I26" s="78">
        <v>150000</v>
      </c>
      <c r="J26" s="78"/>
      <c r="K26" s="76">
        <f t="shared" si="1"/>
        <v>150000</v>
      </c>
      <c r="L26" s="90"/>
      <c r="M26" s="90"/>
      <c r="N26" s="90"/>
      <c r="O26" s="81">
        <f t="shared" si="4"/>
        <v>100</v>
      </c>
      <c r="P26" s="81"/>
      <c r="Q26" s="81">
        <f>K26/H26*100</f>
        <v>100</v>
      </c>
    </row>
    <row r="27" spans="1:17" ht="18.75" customHeight="1">
      <c r="A27" s="45">
        <v>41030000</v>
      </c>
      <c r="B27" s="46" t="s">
        <v>28</v>
      </c>
      <c r="C27" s="82">
        <f>C28+C29+C30+C31+C34+C36+C39+C40+C33+C35+C37</f>
        <v>102863340.83</v>
      </c>
      <c r="D27" s="82">
        <f>D28+D29+D30+D31+D34+D36+D39+D40+D33+D35+D37</f>
        <v>952263.49</v>
      </c>
      <c r="E27" s="82">
        <f t="shared" si="2"/>
        <v>103815604.32</v>
      </c>
      <c r="F27" s="82">
        <f>F28+F29+F30+F31+F34+F36+F39+F40+F33+F35+F37+F32+F38</f>
        <v>139269693.27</v>
      </c>
      <c r="G27" s="82">
        <f>G28+G29+G30+G31+G34+G36+G39+G40+G33+G35+G37</f>
        <v>7386979.24</v>
      </c>
      <c r="H27" s="82">
        <f t="shared" si="0"/>
        <v>146656672.51000002</v>
      </c>
      <c r="I27" s="83">
        <f>I28+I29+I30+I31+I34+I36+I39+I40+I33+I35+I37+I32+I38</f>
        <v>138231058.20000002</v>
      </c>
      <c r="J27" s="83">
        <f>J28+J29+J30+J31+J34+J36+J39+J40+J33+J35</f>
        <v>7381625.2</v>
      </c>
      <c r="K27" s="75">
        <f t="shared" si="1"/>
        <v>145612683.4</v>
      </c>
      <c r="L27" s="90">
        <f>I27/C27*100</f>
        <v>134.38320891059865</v>
      </c>
      <c r="M27" s="90">
        <f>J27/D27*100</f>
        <v>775.166251517214</v>
      </c>
      <c r="N27" s="90">
        <f>K27/E27*100</f>
        <v>140.26088308571144</v>
      </c>
      <c r="O27" s="90">
        <f t="shared" si="4"/>
        <v>99.25422750232788</v>
      </c>
      <c r="P27" s="81">
        <f>J27/G27*100</f>
        <v>99.92752057605621</v>
      </c>
      <c r="Q27" s="90">
        <f t="shared" si="5"/>
        <v>99.288140735684</v>
      </c>
    </row>
    <row r="28" spans="1:17" ht="80.25" customHeight="1">
      <c r="A28" s="47">
        <v>41030600</v>
      </c>
      <c r="B28" s="30" t="s">
        <v>41</v>
      </c>
      <c r="C28" s="78">
        <v>26548399.3</v>
      </c>
      <c r="D28" s="78"/>
      <c r="E28" s="79">
        <f t="shared" si="2"/>
        <v>26548399.3</v>
      </c>
      <c r="F28" s="78">
        <v>29767400</v>
      </c>
      <c r="G28" s="78"/>
      <c r="H28" s="79">
        <f aca="true" t="shared" si="6" ref="H28:H42">F28+G28</f>
        <v>29767400</v>
      </c>
      <c r="I28" s="101">
        <v>28997406.14</v>
      </c>
      <c r="J28" s="87"/>
      <c r="K28" s="75">
        <f t="shared" si="1"/>
        <v>28997406.14</v>
      </c>
      <c r="L28" s="90">
        <f aca="true" t="shared" si="7" ref="L28:L34">I28/C28*100</f>
        <v>109.22468738068136</v>
      </c>
      <c r="M28" s="90"/>
      <c r="N28" s="90">
        <f aca="true" t="shared" si="8" ref="N28:N34">K28/E28*100</f>
        <v>109.22468738068136</v>
      </c>
      <c r="O28" s="81">
        <f t="shared" si="4"/>
        <v>97.41329823901314</v>
      </c>
      <c r="P28" s="81"/>
      <c r="Q28" s="81">
        <f t="shared" si="5"/>
        <v>97.41329823901314</v>
      </c>
    </row>
    <row r="29" spans="1:17" ht="68.25" customHeight="1">
      <c r="A29" s="47">
        <v>41030800</v>
      </c>
      <c r="B29" s="48" t="s">
        <v>52</v>
      </c>
      <c r="C29" s="78">
        <v>25345269.28</v>
      </c>
      <c r="D29" s="78"/>
      <c r="E29" s="79">
        <f t="shared" si="2"/>
        <v>25345269.28</v>
      </c>
      <c r="F29" s="78">
        <v>41102116.21</v>
      </c>
      <c r="G29" s="78"/>
      <c r="H29" s="79">
        <f t="shared" si="6"/>
        <v>41102116.21</v>
      </c>
      <c r="I29" s="101">
        <v>41101988.7</v>
      </c>
      <c r="J29" s="87"/>
      <c r="K29" s="75">
        <f t="shared" si="1"/>
        <v>41101988.7</v>
      </c>
      <c r="L29" s="90">
        <f t="shared" si="7"/>
        <v>162.16828571016075</v>
      </c>
      <c r="M29" s="90"/>
      <c r="N29" s="90">
        <f t="shared" si="8"/>
        <v>162.16828571016075</v>
      </c>
      <c r="O29" s="81">
        <f t="shared" si="4"/>
        <v>99.9996897726644</v>
      </c>
      <c r="P29" s="81"/>
      <c r="Q29" s="81">
        <f t="shared" si="5"/>
        <v>99.9996897726644</v>
      </c>
    </row>
    <row r="30" spans="1:17" ht="0.75" customHeight="1" hidden="1">
      <c r="A30" s="47">
        <v>41030900</v>
      </c>
      <c r="B30" s="49" t="s">
        <v>42</v>
      </c>
      <c r="C30" s="78"/>
      <c r="D30" s="78"/>
      <c r="E30" s="79">
        <f t="shared" si="2"/>
        <v>0</v>
      </c>
      <c r="F30" s="78"/>
      <c r="G30" s="78"/>
      <c r="H30" s="79">
        <f t="shared" si="6"/>
        <v>0</v>
      </c>
      <c r="I30" s="78"/>
      <c r="J30" s="78"/>
      <c r="K30" s="76">
        <f t="shared" si="1"/>
        <v>0</v>
      </c>
      <c r="L30" s="90" t="e">
        <f t="shared" si="7"/>
        <v>#DIV/0!</v>
      </c>
      <c r="M30" s="90"/>
      <c r="N30" s="90" t="e">
        <f t="shared" si="8"/>
        <v>#DIV/0!</v>
      </c>
      <c r="O30" s="81"/>
      <c r="P30" s="81"/>
      <c r="Q30" s="81"/>
    </row>
    <row r="31" spans="1:17" ht="67.5" customHeight="1">
      <c r="A31" s="47">
        <v>41031000</v>
      </c>
      <c r="B31" s="50" t="s">
        <v>31</v>
      </c>
      <c r="C31" s="78">
        <v>7125197</v>
      </c>
      <c r="D31" s="78"/>
      <c r="E31" s="79">
        <f t="shared" si="2"/>
        <v>7125197</v>
      </c>
      <c r="F31" s="78">
        <v>7251404.06</v>
      </c>
      <c r="G31" s="78"/>
      <c r="H31" s="79">
        <f t="shared" si="6"/>
        <v>7251404.06</v>
      </c>
      <c r="I31" s="101">
        <v>7251404.06</v>
      </c>
      <c r="J31" s="87"/>
      <c r="K31" s="75">
        <f t="shared" si="1"/>
        <v>7251404.06</v>
      </c>
      <c r="L31" s="90">
        <f t="shared" si="7"/>
        <v>101.77127818360671</v>
      </c>
      <c r="M31" s="90"/>
      <c r="N31" s="90">
        <f t="shared" si="8"/>
        <v>101.77127818360671</v>
      </c>
      <c r="O31" s="81">
        <f>I31/F31*100</f>
        <v>100</v>
      </c>
      <c r="P31" s="81"/>
      <c r="Q31" s="81">
        <f t="shared" si="5"/>
        <v>100</v>
      </c>
    </row>
    <row r="32" spans="1:17" ht="53.25" customHeight="1">
      <c r="A32" s="47">
        <v>41033600</v>
      </c>
      <c r="B32" s="70" t="s">
        <v>61</v>
      </c>
      <c r="C32" s="78"/>
      <c r="D32" s="78"/>
      <c r="E32" s="79">
        <f aca="true" t="shared" si="9" ref="E32:E41">C32+D32</f>
        <v>0</v>
      </c>
      <c r="F32" s="78">
        <v>407450</v>
      </c>
      <c r="G32" s="78"/>
      <c r="H32" s="79">
        <f>F32+G32</f>
        <v>407450</v>
      </c>
      <c r="I32" s="101">
        <v>217070</v>
      </c>
      <c r="J32" s="87"/>
      <c r="K32" s="75">
        <f>I32+J32</f>
        <v>217070</v>
      </c>
      <c r="L32" s="90"/>
      <c r="M32" s="90"/>
      <c r="N32" s="90"/>
      <c r="O32" s="81">
        <f>I32/F32*100</f>
        <v>53.27524849674806</v>
      </c>
      <c r="P32" s="81"/>
      <c r="Q32" s="81">
        <f>K32/H32*100</f>
        <v>53.27524849674806</v>
      </c>
    </row>
    <row r="33" spans="1:17" ht="23.25" customHeight="1">
      <c r="A33" s="26">
        <v>41033900</v>
      </c>
      <c r="B33" s="51" t="s">
        <v>39</v>
      </c>
      <c r="C33" s="94">
        <v>17934033.71</v>
      </c>
      <c r="D33" s="87"/>
      <c r="E33" s="94">
        <f t="shared" si="9"/>
        <v>17934033.71</v>
      </c>
      <c r="F33" s="79">
        <v>24853400</v>
      </c>
      <c r="G33" s="78"/>
      <c r="H33" s="79">
        <f>F33+G33</f>
        <v>24853400</v>
      </c>
      <c r="I33" s="79">
        <v>24853400</v>
      </c>
      <c r="J33" s="78"/>
      <c r="K33" s="76">
        <f>I33+J33</f>
        <v>24853400</v>
      </c>
      <c r="L33" s="90">
        <f t="shared" si="7"/>
        <v>138.58232008419705</v>
      </c>
      <c r="M33" s="90"/>
      <c r="N33" s="90">
        <f t="shared" si="8"/>
        <v>138.58232008419705</v>
      </c>
      <c r="O33" s="81">
        <f>I33/F33*100</f>
        <v>100</v>
      </c>
      <c r="P33" s="81"/>
      <c r="Q33" s="81"/>
    </row>
    <row r="34" spans="1:17" ht="29.25" customHeight="1">
      <c r="A34" s="26">
        <v>41034200</v>
      </c>
      <c r="B34" s="52" t="s">
        <v>38</v>
      </c>
      <c r="C34" s="87">
        <v>13178895.46</v>
      </c>
      <c r="D34" s="87"/>
      <c r="E34" s="94">
        <f t="shared" si="9"/>
        <v>13178895.46</v>
      </c>
      <c r="F34" s="78">
        <v>16323300</v>
      </c>
      <c r="G34" s="78"/>
      <c r="H34" s="79">
        <f t="shared" si="6"/>
        <v>16323300</v>
      </c>
      <c r="I34" s="78">
        <v>16323300</v>
      </c>
      <c r="J34" s="78"/>
      <c r="K34" s="76">
        <f t="shared" si="1"/>
        <v>16323300</v>
      </c>
      <c r="L34" s="90">
        <f t="shared" si="7"/>
        <v>123.8593936005013</v>
      </c>
      <c r="M34" s="90"/>
      <c r="N34" s="90">
        <f t="shared" si="8"/>
        <v>123.8593936005013</v>
      </c>
      <c r="O34" s="81">
        <f aca="true" t="shared" si="10" ref="O34:O41">I34/F34*100</f>
        <v>100</v>
      </c>
      <c r="P34" s="81"/>
      <c r="Q34" s="81">
        <f aca="true" t="shared" si="11" ref="Q34:Q42">K34/H34*100</f>
        <v>100</v>
      </c>
    </row>
    <row r="35" spans="1:17" ht="33" customHeight="1">
      <c r="A35" s="26">
        <v>41034500</v>
      </c>
      <c r="B35" s="50" t="s">
        <v>48</v>
      </c>
      <c r="C35" s="87">
        <v>10009836.61</v>
      </c>
      <c r="D35" s="87"/>
      <c r="E35" s="94">
        <f t="shared" si="9"/>
        <v>10009836.61</v>
      </c>
      <c r="F35" s="78">
        <v>14947000</v>
      </c>
      <c r="G35" s="78">
        <v>6150000</v>
      </c>
      <c r="H35" s="79">
        <f>F35+G35</f>
        <v>21097000</v>
      </c>
      <c r="I35" s="78">
        <v>14947000</v>
      </c>
      <c r="J35" s="78">
        <v>6150000</v>
      </c>
      <c r="K35" s="76">
        <f>I35+J35</f>
        <v>21097000</v>
      </c>
      <c r="L35" s="90">
        <f>I35/C35*100</f>
        <v>149.32311667372963</v>
      </c>
      <c r="M35" s="90"/>
      <c r="N35" s="90">
        <f>K35/E35*100</f>
        <v>210.7626809704739</v>
      </c>
      <c r="O35" s="81">
        <f t="shared" si="10"/>
        <v>100</v>
      </c>
      <c r="P35" s="81"/>
      <c r="Q35" s="81">
        <f t="shared" si="11"/>
        <v>100</v>
      </c>
    </row>
    <row r="36" spans="1:17" ht="21" customHeight="1">
      <c r="A36" s="26">
        <v>41035000</v>
      </c>
      <c r="B36" s="27" t="s">
        <v>29</v>
      </c>
      <c r="C36" s="87">
        <v>2117378.82</v>
      </c>
      <c r="D36" s="87">
        <v>952263.49</v>
      </c>
      <c r="E36" s="94">
        <f t="shared" si="9"/>
        <v>3069642.3099999996</v>
      </c>
      <c r="F36" s="78">
        <v>3905331</v>
      </c>
      <c r="G36" s="87">
        <v>1236979.24</v>
      </c>
      <c r="H36" s="79">
        <f t="shared" si="6"/>
        <v>5142310.24</v>
      </c>
      <c r="I36" s="101">
        <v>3833732.33</v>
      </c>
      <c r="J36" s="102">
        <v>1231625.2</v>
      </c>
      <c r="K36" s="75">
        <f t="shared" si="1"/>
        <v>5065357.53</v>
      </c>
      <c r="L36" s="90">
        <f>I36/C36*100</f>
        <v>181.06029463353187</v>
      </c>
      <c r="M36" s="90">
        <f>J36/D36*100</f>
        <v>129.3365977939572</v>
      </c>
      <c r="N36" s="90">
        <f>K36/E36*100</f>
        <v>165.01458536385633</v>
      </c>
      <c r="O36" s="81">
        <f t="shared" si="10"/>
        <v>98.16664272503405</v>
      </c>
      <c r="P36" s="81">
        <f>J36/G36*100</f>
        <v>99.56716816039693</v>
      </c>
      <c r="Q36" s="81">
        <f t="shared" si="11"/>
        <v>98.50353816847893</v>
      </c>
    </row>
    <row r="37" spans="1:17" ht="51.75" customHeight="1">
      <c r="A37" s="64">
        <v>41035200</v>
      </c>
      <c r="B37" s="63" t="s">
        <v>57</v>
      </c>
      <c r="C37" s="78">
        <v>24045</v>
      </c>
      <c r="D37" s="78"/>
      <c r="E37" s="79">
        <f t="shared" si="9"/>
        <v>24045</v>
      </c>
      <c r="F37" s="78"/>
      <c r="G37" s="78"/>
      <c r="H37" s="79"/>
      <c r="I37" s="78"/>
      <c r="J37" s="78"/>
      <c r="K37" s="76"/>
      <c r="L37" s="90"/>
      <c r="M37" s="90"/>
      <c r="N37" s="90"/>
      <c r="O37" s="81"/>
      <c r="P37" s="81"/>
      <c r="Q37" s="81"/>
    </row>
    <row r="38" spans="1:17" ht="51.75" customHeight="1">
      <c r="A38" s="95">
        <v>41035400</v>
      </c>
      <c r="B38" s="50" t="s">
        <v>62</v>
      </c>
      <c r="C38" s="79"/>
      <c r="D38" s="78"/>
      <c r="E38" s="79">
        <f>C38+D38</f>
        <v>0</v>
      </c>
      <c r="F38" s="79">
        <v>12092</v>
      </c>
      <c r="G38" s="78"/>
      <c r="H38" s="79">
        <f>F38+G38</f>
        <v>12092</v>
      </c>
      <c r="I38" s="101">
        <v>7999.15</v>
      </c>
      <c r="J38" s="78"/>
      <c r="K38" s="76">
        <f>I38+J38</f>
        <v>7999.15</v>
      </c>
      <c r="L38" s="90"/>
      <c r="M38" s="90"/>
      <c r="N38" s="90"/>
      <c r="O38" s="81">
        <f>I38/F38*100</f>
        <v>66.15241481971552</v>
      </c>
      <c r="P38" s="81"/>
      <c r="Q38" s="81">
        <f t="shared" si="11"/>
        <v>66.15241481971552</v>
      </c>
    </row>
    <row r="39" spans="1:17" ht="77.25" customHeight="1">
      <c r="A39" s="26">
        <v>41035800</v>
      </c>
      <c r="B39" s="68" t="s">
        <v>33</v>
      </c>
      <c r="C39" s="94">
        <v>580285.65</v>
      </c>
      <c r="D39" s="87"/>
      <c r="E39" s="94">
        <f t="shared" si="9"/>
        <v>580285.65</v>
      </c>
      <c r="F39" s="79">
        <v>700200</v>
      </c>
      <c r="G39" s="78"/>
      <c r="H39" s="79">
        <f t="shared" si="6"/>
        <v>700200</v>
      </c>
      <c r="I39" s="101">
        <v>697757.82</v>
      </c>
      <c r="J39" s="87">
        <v>0</v>
      </c>
      <c r="K39" s="75">
        <f t="shared" si="1"/>
        <v>697757.82</v>
      </c>
      <c r="L39" s="90">
        <f>I39/C39*100</f>
        <v>120.24385231652721</v>
      </c>
      <c r="M39" s="90"/>
      <c r="N39" s="90">
        <f>K39/E39*100</f>
        <v>120.24385231652721</v>
      </c>
      <c r="O39" s="81">
        <f t="shared" si="10"/>
        <v>99.65121679520136</v>
      </c>
      <c r="P39" s="81"/>
      <c r="Q39" s="81">
        <f t="shared" si="11"/>
        <v>99.65121679520136</v>
      </c>
    </row>
    <row r="40" spans="1:17" ht="0.75" customHeight="1">
      <c r="A40" s="26">
        <v>41037000</v>
      </c>
      <c r="B40" s="69" t="s">
        <v>44</v>
      </c>
      <c r="C40" s="79"/>
      <c r="D40" s="78"/>
      <c r="E40" s="79">
        <f t="shared" si="9"/>
        <v>0</v>
      </c>
      <c r="F40" s="79"/>
      <c r="G40" s="78"/>
      <c r="H40" s="79">
        <f t="shared" si="6"/>
        <v>0</v>
      </c>
      <c r="I40" s="66"/>
      <c r="J40" s="80"/>
      <c r="K40" s="81">
        <f t="shared" si="1"/>
        <v>0</v>
      </c>
      <c r="L40" s="90"/>
      <c r="M40" s="90"/>
      <c r="N40" s="90"/>
      <c r="O40" s="81"/>
      <c r="P40" s="81"/>
      <c r="Q40" s="81"/>
    </row>
    <row r="41" spans="1:17" ht="24.75" customHeight="1">
      <c r="A41" s="26"/>
      <c r="B41" s="53" t="s">
        <v>30</v>
      </c>
      <c r="C41" s="86">
        <f>C22+C21</f>
        <v>124169347.02</v>
      </c>
      <c r="D41" s="86">
        <f>D22+D21</f>
        <v>2399266.51</v>
      </c>
      <c r="E41" s="75">
        <f t="shared" si="9"/>
        <v>126568613.53</v>
      </c>
      <c r="F41" s="86">
        <f>F22+F21</f>
        <v>176735793.27</v>
      </c>
      <c r="G41" s="86">
        <f>G22+G21</f>
        <v>8288609.24</v>
      </c>
      <c r="H41" s="75">
        <f t="shared" si="6"/>
        <v>185024402.51000002</v>
      </c>
      <c r="I41" s="86">
        <f>I22+I21</f>
        <v>178085779.83</v>
      </c>
      <c r="J41" s="86">
        <f>J22+J21</f>
        <v>8879462.31</v>
      </c>
      <c r="K41" s="77">
        <f t="shared" si="1"/>
        <v>186965242.14000002</v>
      </c>
      <c r="L41" s="90">
        <f aca="true" t="shared" si="12" ref="L41:N42">I41/C41*100</f>
        <v>143.4216931182828</v>
      </c>
      <c r="M41" s="90">
        <f t="shared" si="12"/>
        <v>370.0907036792674</v>
      </c>
      <c r="N41" s="90">
        <f t="shared" si="12"/>
        <v>147.71848796122308</v>
      </c>
      <c r="O41" s="90">
        <f t="shared" si="10"/>
        <v>100.7638444567579</v>
      </c>
      <c r="P41" s="90">
        <f>J41/G41*100</f>
        <v>107.12849469545027</v>
      </c>
      <c r="Q41" s="90">
        <f t="shared" si="11"/>
        <v>101.04896413860604</v>
      </c>
    </row>
    <row r="42" spans="1:17" ht="1.5" customHeight="1" hidden="1" thickBot="1">
      <c r="A42" s="54">
        <v>41010600</v>
      </c>
      <c r="B42" s="55" t="s">
        <v>32</v>
      </c>
      <c r="C42" s="56"/>
      <c r="D42" s="56"/>
      <c r="E42" s="57">
        <v>0</v>
      </c>
      <c r="F42" s="56"/>
      <c r="G42" s="56"/>
      <c r="H42" s="57">
        <f t="shared" si="6"/>
        <v>0</v>
      </c>
      <c r="I42" s="56"/>
      <c r="J42" s="58"/>
      <c r="K42" s="59">
        <f t="shared" si="1"/>
        <v>0</v>
      </c>
      <c r="L42" s="25" t="e">
        <f t="shared" si="12"/>
        <v>#DIV/0!</v>
      </c>
      <c r="M42" s="25" t="e">
        <f t="shared" si="12"/>
        <v>#DIV/0!</v>
      </c>
      <c r="N42" s="25" t="e">
        <f t="shared" si="12"/>
        <v>#DIV/0!</v>
      </c>
      <c r="O42" s="59"/>
      <c r="P42" s="60"/>
      <c r="Q42" s="61" t="e">
        <f t="shared" si="11"/>
        <v>#DIV/0!</v>
      </c>
    </row>
    <row r="43" spans="2:6" ht="18.75">
      <c r="B43" s="2" t="s">
        <v>53</v>
      </c>
      <c r="F43" s="2" t="s">
        <v>54</v>
      </c>
    </row>
  </sheetData>
  <sheetProtection/>
  <mergeCells count="23">
    <mergeCell ref="H8:H9"/>
    <mergeCell ref="L8:L9"/>
    <mergeCell ref="K8:K9"/>
    <mergeCell ref="D8:D9"/>
    <mergeCell ref="I8:I9"/>
    <mergeCell ref="J8:J9"/>
    <mergeCell ref="A5:Q5"/>
    <mergeCell ref="A7:A9"/>
    <mergeCell ref="B7:B9"/>
    <mergeCell ref="C7:E7"/>
    <mergeCell ref="F7:H7"/>
    <mergeCell ref="M8:M9"/>
    <mergeCell ref="C8:C9"/>
    <mergeCell ref="E8:E9"/>
    <mergeCell ref="F8:F9"/>
    <mergeCell ref="G8:G9"/>
    <mergeCell ref="I7:K7"/>
    <mergeCell ref="Q8:Q9"/>
    <mergeCell ref="O8:O9"/>
    <mergeCell ref="P8:P9"/>
    <mergeCell ref="N8:N9"/>
    <mergeCell ref="L7:N7"/>
    <mergeCell ref="O7:Q7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96" zoomScaleNormal="96" zoomScalePageLayoutView="0" workbookViewId="0" topLeftCell="F3">
      <pane ySplit="7" topLeftCell="A10" activePane="bottomLeft" state="frozen"/>
      <selection pane="topLeft" activeCell="A3" sqref="A3"/>
      <selection pane="bottomLeft" activeCell="F29" sqref="A29:IV31"/>
    </sheetView>
  </sheetViews>
  <sheetFormatPr defaultColWidth="9.00390625" defaultRowHeight="12.75"/>
  <cols>
    <col min="1" max="1" width="12.125" style="11" customWidth="1"/>
    <col min="2" max="2" width="40.625" style="11" customWidth="1"/>
    <col min="3" max="3" width="18.00390625" style="11" customWidth="1"/>
    <col min="4" max="4" width="15.375" style="11" customWidth="1"/>
    <col min="5" max="5" width="18.375" style="11" customWidth="1"/>
    <col min="6" max="6" width="21.625" style="11" customWidth="1"/>
    <col min="7" max="7" width="15.50390625" style="11" customWidth="1"/>
    <col min="8" max="8" width="19.375" style="11" customWidth="1"/>
    <col min="9" max="9" width="17.375" style="11" customWidth="1"/>
    <col min="10" max="10" width="15.50390625" style="11" customWidth="1"/>
    <col min="11" max="11" width="17.375" style="11" customWidth="1"/>
    <col min="12" max="12" width="11.875" style="11" customWidth="1"/>
    <col min="13" max="13" width="12.625" style="11" customWidth="1"/>
    <col min="14" max="14" width="13.125" style="11" customWidth="1"/>
    <col min="15" max="15" width="11.875" style="11" customWidth="1"/>
    <col min="16" max="16" width="13.00390625" style="11" customWidth="1"/>
    <col min="17" max="17" width="12.50390625" style="11" customWidth="1"/>
    <col min="18" max="16384" width="9.375" style="11" customWidth="1"/>
  </cols>
  <sheetData>
    <row r="1" spans="15:17" ht="18.75">
      <c r="O1" s="5" t="s">
        <v>16</v>
      </c>
      <c r="P1" s="5"/>
      <c r="Q1" s="1"/>
    </row>
    <row r="2" spans="15:17" ht="18.75">
      <c r="O2" s="3" t="s">
        <v>46</v>
      </c>
      <c r="P2" s="3"/>
      <c r="Q2" s="2"/>
    </row>
    <row r="3" spans="15:17" ht="18.75">
      <c r="O3" s="2" t="s">
        <v>45</v>
      </c>
      <c r="P3" s="3"/>
      <c r="Q3" s="2"/>
    </row>
    <row r="4" spans="11:17" ht="18.75">
      <c r="K4" s="12"/>
      <c r="L4" s="12"/>
      <c r="M4" s="12"/>
      <c r="N4" s="12"/>
      <c r="O4" s="88" t="s">
        <v>90</v>
      </c>
      <c r="P4" s="93"/>
      <c r="Q4" s="1"/>
    </row>
    <row r="5" spans="2:17" ht="18.75">
      <c r="B5" s="131" t="s">
        <v>86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"/>
    </row>
    <row r="6" spans="2:16" ht="20.25">
      <c r="B6" s="13" t="s">
        <v>19</v>
      </c>
      <c r="C6" s="13"/>
      <c r="D6" s="13"/>
      <c r="E6" s="13"/>
      <c r="P6" s="11" t="s">
        <v>50</v>
      </c>
    </row>
    <row r="7" spans="1:17" ht="44.25" customHeight="1">
      <c r="A7" s="128" t="s">
        <v>0</v>
      </c>
      <c r="B7" s="135" t="s">
        <v>2</v>
      </c>
      <c r="C7" s="136" t="s">
        <v>87</v>
      </c>
      <c r="D7" s="137"/>
      <c r="E7" s="138"/>
      <c r="F7" s="104" t="s">
        <v>74</v>
      </c>
      <c r="G7" s="105"/>
      <c r="H7" s="106"/>
      <c r="I7" s="104" t="s">
        <v>88</v>
      </c>
      <c r="J7" s="105"/>
      <c r="K7" s="106"/>
      <c r="L7" s="104" t="s">
        <v>89</v>
      </c>
      <c r="M7" s="105"/>
      <c r="N7" s="106"/>
      <c r="O7" s="132" t="s">
        <v>15</v>
      </c>
      <c r="P7" s="133"/>
      <c r="Q7" s="134"/>
    </row>
    <row r="8" spans="1:18" ht="33.75" customHeight="1">
      <c r="A8" s="128"/>
      <c r="B8" s="135"/>
      <c r="C8" s="109" t="s">
        <v>13</v>
      </c>
      <c r="D8" s="129" t="s">
        <v>56</v>
      </c>
      <c r="E8" s="107" t="s">
        <v>1</v>
      </c>
      <c r="F8" s="109" t="s">
        <v>13</v>
      </c>
      <c r="G8" s="129" t="s">
        <v>56</v>
      </c>
      <c r="H8" s="107" t="s">
        <v>1</v>
      </c>
      <c r="I8" s="109" t="s">
        <v>13</v>
      </c>
      <c r="J8" s="129" t="s">
        <v>56</v>
      </c>
      <c r="K8" s="107" t="s">
        <v>1</v>
      </c>
      <c r="L8" s="109" t="s">
        <v>13</v>
      </c>
      <c r="M8" s="129" t="s">
        <v>56</v>
      </c>
      <c r="N8" s="107" t="s">
        <v>1</v>
      </c>
      <c r="O8" s="109" t="s">
        <v>13</v>
      </c>
      <c r="P8" s="129" t="s">
        <v>56</v>
      </c>
      <c r="Q8" s="107" t="s">
        <v>1</v>
      </c>
      <c r="R8" s="11" t="s">
        <v>18</v>
      </c>
    </row>
    <row r="9" spans="1:17" ht="2.25" customHeight="1">
      <c r="A9" s="128"/>
      <c r="B9" s="135"/>
      <c r="C9" s="110"/>
      <c r="D9" s="130"/>
      <c r="E9" s="108"/>
      <c r="F9" s="110"/>
      <c r="G9" s="130"/>
      <c r="H9" s="108"/>
      <c r="I9" s="110"/>
      <c r="J9" s="130"/>
      <c r="K9" s="108"/>
      <c r="L9" s="110"/>
      <c r="M9" s="130"/>
      <c r="N9" s="108"/>
      <c r="O9" s="110"/>
      <c r="P9" s="130"/>
      <c r="Q9" s="108"/>
    </row>
    <row r="10" spans="1:17" ht="18.75" customHeight="1">
      <c r="A10" s="19" t="s">
        <v>63</v>
      </c>
      <c r="B10" s="20" t="s">
        <v>3</v>
      </c>
      <c r="C10" s="71">
        <v>1089972.7</v>
      </c>
      <c r="D10" s="71">
        <v>101162</v>
      </c>
      <c r="E10" s="71">
        <f>C10+D10</f>
        <v>1191134.7</v>
      </c>
      <c r="F10" s="72">
        <v>1748096</v>
      </c>
      <c r="G10" s="72"/>
      <c r="H10" s="72">
        <f>F10+G10</f>
        <v>1748096</v>
      </c>
      <c r="I10" s="98">
        <v>1748082.7999999996</v>
      </c>
      <c r="J10" s="103"/>
      <c r="K10" s="71">
        <f>I10+J10</f>
        <v>1748082.7999999996</v>
      </c>
      <c r="L10" s="73">
        <f>I10/C10*100</f>
        <v>160.37858562879597</v>
      </c>
      <c r="M10" s="73"/>
      <c r="N10" s="73">
        <f>K10/E10*100</f>
        <v>146.75777642948356</v>
      </c>
      <c r="O10" s="73">
        <f>I10/F10*100</f>
        <v>99.99924489272898</v>
      </c>
      <c r="P10" s="73"/>
      <c r="Q10" s="73">
        <f>K10/H10*100</f>
        <v>99.99924489272898</v>
      </c>
    </row>
    <row r="11" spans="1:17" ht="18.75">
      <c r="A11" s="19" t="s">
        <v>64</v>
      </c>
      <c r="B11" s="20" t="s">
        <v>4</v>
      </c>
      <c r="C11" s="71">
        <v>29058714.01</v>
      </c>
      <c r="D11" s="71">
        <v>2612572.07</v>
      </c>
      <c r="E11" s="71">
        <f aca="true" t="shared" si="0" ref="E11:E19">C11+D11</f>
        <v>31671286.080000002</v>
      </c>
      <c r="F11" s="98">
        <v>46404882</v>
      </c>
      <c r="G11" s="72">
        <v>1617323.19</v>
      </c>
      <c r="H11" s="72">
        <f>F11+G11</f>
        <v>48022205.19</v>
      </c>
      <c r="I11" s="98">
        <v>43454853.519999996</v>
      </c>
      <c r="J11" s="98">
        <v>2021871.0699999998</v>
      </c>
      <c r="K11" s="71">
        <f aca="true" t="shared" si="1" ref="K11:K25">I11+J11</f>
        <v>45476724.589999996</v>
      </c>
      <c r="L11" s="73">
        <f aca="true" t="shared" si="2" ref="L11:N25">I11/C11*100</f>
        <v>149.54155749991494</v>
      </c>
      <c r="M11" s="73">
        <f t="shared" si="2"/>
        <v>77.39005913815805</v>
      </c>
      <c r="N11" s="73">
        <f t="shared" si="2"/>
        <v>143.58976290109655</v>
      </c>
      <c r="O11" s="73">
        <f>I11/F11*100</f>
        <v>93.64284887094422</v>
      </c>
      <c r="P11" s="73">
        <f>J11/G11*100</f>
        <v>125.01342233273733</v>
      </c>
      <c r="Q11" s="73">
        <f>K11/H11*100</f>
        <v>94.69936753231384</v>
      </c>
    </row>
    <row r="12" spans="1:17" ht="22.5" customHeight="1">
      <c r="A12" s="19" t="s">
        <v>65</v>
      </c>
      <c r="B12" s="20" t="s">
        <v>5</v>
      </c>
      <c r="C12" s="71">
        <v>5940648.51</v>
      </c>
      <c r="D12" s="71">
        <v>846901.17</v>
      </c>
      <c r="E12" s="71">
        <f t="shared" si="0"/>
        <v>6787549.68</v>
      </c>
      <c r="F12" s="72">
        <f>8779143.92+407450</f>
        <v>9186593.92</v>
      </c>
      <c r="G12" s="72">
        <v>2384991.24</v>
      </c>
      <c r="H12" s="72">
        <f>F12+G12</f>
        <v>11571585.16</v>
      </c>
      <c r="I12" s="98">
        <v>8825505.72</v>
      </c>
      <c r="J12" s="98">
        <v>568147.51</v>
      </c>
      <c r="K12" s="71">
        <f t="shared" si="1"/>
        <v>9393653.23</v>
      </c>
      <c r="L12" s="73">
        <f t="shared" si="2"/>
        <v>148.56131792924407</v>
      </c>
      <c r="M12" s="73">
        <f t="shared" si="2"/>
        <v>67.08545579173068</v>
      </c>
      <c r="N12" s="73">
        <f t="shared" si="2"/>
        <v>138.39535138400637</v>
      </c>
      <c r="O12" s="73">
        <f>I12/F12*100</f>
        <v>96.06940065986939</v>
      </c>
      <c r="P12" s="73">
        <f>J12/G12*100</f>
        <v>23.821786028866082</v>
      </c>
      <c r="Q12" s="73">
        <f>K12/H12*100</f>
        <v>81.17862073444742</v>
      </c>
    </row>
    <row r="13" spans="1:17" ht="34.5" customHeight="1">
      <c r="A13" s="19" t="s">
        <v>66</v>
      </c>
      <c r="B13" s="20" t="s">
        <v>6</v>
      </c>
      <c r="C13" s="71">
        <v>62627957.17</v>
      </c>
      <c r="D13" s="71">
        <v>171182.96</v>
      </c>
      <c r="E13" s="71">
        <f t="shared" si="0"/>
        <v>62799140.13</v>
      </c>
      <c r="F13" s="98">
        <v>83733832.91</v>
      </c>
      <c r="G13" s="72">
        <v>577550</v>
      </c>
      <c r="H13" s="72">
        <f aca="true" t="shared" si="3" ref="H13:H24">F13+G13</f>
        <v>84311382.91</v>
      </c>
      <c r="I13" s="98">
        <v>82807081.97999997</v>
      </c>
      <c r="J13" s="98">
        <v>289316.01</v>
      </c>
      <c r="K13" s="71">
        <f t="shared" si="1"/>
        <v>83096397.98999998</v>
      </c>
      <c r="L13" s="73">
        <f t="shared" si="2"/>
        <v>132.22063391789212</v>
      </c>
      <c r="M13" s="73">
        <f t="shared" si="2"/>
        <v>169.0098185006265</v>
      </c>
      <c r="N13" s="73">
        <f t="shared" si="2"/>
        <v>132.32091684373827</v>
      </c>
      <c r="O13" s="73">
        <f>I13/F13*100</f>
        <v>98.89321807232194</v>
      </c>
      <c r="P13" s="73">
        <f>J13/G13*100</f>
        <v>50.09367327504113</v>
      </c>
      <c r="Q13" s="73">
        <f>K13/H13*100</f>
        <v>98.55893133517098</v>
      </c>
    </row>
    <row r="14" spans="1:17" ht="18.75" customHeight="1">
      <c r="A14" s="19" t="s">
        <v>67</v>
      </c>
      <c r="B14" s="20" t="s">
        <v>7</v>
      </c>
      <c r="C14" s="71">
        <v>2628552.79</v>
      </c>
      <c r="D14" s="71">
        <v>1278401.68</v>
      </c>
      <c r="E14" s="71">
        <f t="shared" si="0"/>
        <v>3906954.4699999997</v>
      </c>
      <c r="F14" s="72">
        <v>3672740</v>
      </c>
      <c r="G14" s="97">
        <v>148430</v>
      </c>
      <c r="H14" s="72">
        <f t="shared" si="3"/>
        <v>3821170</v>
      </c>
      <c r="I14" s="98">
        <v>3658201.3000000003</v>
      </c>
      <c r="J14" s="98">
        <v>224696.66</v>
      </c>
      <c r="K14" s="71">
        <f t="shared" si="1"/>
        <v>3882897.9600000004</v>
      </c>
      <c r="L14" s="73">
        <f t="shared" si="2"/>
        <v>139.17168846359752</v>
      </c>
      <c r="M14" s="73">
        <f t="shared" si="2"/>
        <v>17.576373960960378</v>
      </c>
      <c r="N14" s="73">
        <f t="shared" si="2"/>
        <v>99.38426438842018</v>
      </c>
      <c r="O14" s="73">
        <f>I14/F14*100</f>
        <v>99.6041456787031</v>
      </c>
      <c r="P14" s="73">
        <f>J14/G14*100</f>
        <v>151.3822407869029</v>
      </c>
      <c r="Q14" s="73">
        <f>K14/H14*100</f>
        <v>101.61542040788557</v>
      </c>
    </row>
    <row r="15" spans="1:17" ht="18.75">
      <c r="A15" s="19" t="s">
        <v>68</v>
      </c>
      <c r="B15" s="20" t="s">
        <v>8</v>
      </c>
      <c r="C15" s="71">
        <v>339772.64</v>
      </c>
      <c r="D15" s="71"/>
      <c r="E15" s="71">
        <f t="shared" si="0"/>
        <v>339772.64</v>
      </c>
      <c r="F15" s="72">
        <f>89238+434070</f>
        <v>523308</v>
      </c>
      <c r="G15" s="72">
        <v>7500</v>
      </c>
      <c r="H15" s="72">
        <f t="shared" si="3"/>
        <v>530808</v>
      </c>
      <c r="I15" s="98">
        <v>512312.99</v>
      </c>
      <c r="J15" s="99">
        <v>7500</v>
      </c>
      <c r="K15" s="71">
        <f t="shared" si="1"/>
        <v>519812.99</v>
      </c>
      <c r="L15" s="73">
        <f t="shared" si="2"/>
        <v>150.78111939795974</v>
      </c>
      <c r="M15" s="73"/>
      <c r="N15" s="73">
        <f t="shared" si="2"/>
        <v>152.9884778244652</v>
      </c>
      <c r="O15" s="73">
        <f aca="true" t="shared" si="4" ref="O15:Q16">I15/F15*100</f>
        <v>97.89894096784303</v>
      </c>
      <c r="P15" s="73">
        <f>J15/G15*100</f>
        <v>100</v>
      </c>
      <c r="Q15" s="73">
        <f t="shared" si="4"/>
        <v>97.92862767705084</v>
      </c>
    </row>
    <row r="16" spans="1:17" ht="15" customHeight="1">
      <c r="A16" s="74" t="s">
        <v>69</v>
      </c>
      <c r="B16" s="20" t="s">
        <v>17</v>
      </c>
      <c r="C16" s="71"/>
      <c r="D16" s="71">
        <v>416574.04</v>
      </c>
      <c r="E16" s="71">
        <f t="shared" si="0"/>
        <v>416574.04</v>
      </c>
      <c r="F16" s="72"/>
      <c r="G16" s="97">
        <v>183130</v>
      </c>
      <c r="H16" s="72">
        <f t="shared" si="3"/>
        <v>183130</v>
      </c>
      <c r="I16" s="100"/>
      <c r="J16" s="98">
        <v>129231.29999999999</v>
      </c>
      <c r="K16" s="71">
        <f t="shared" si="1"/>
        <v>129231.29999999999</v>
      </c>
      <c r="L16" s="73"/>
      <c r="M16" s="73">
        <f t="shared" si="2"/>
        <v>31.02240840547817</v>
      </c>
      <c r="N16" s="73">
        <f t="shared" si="2"/>
        <v>31.02240840547817</v>
      </c>
      <c r="O16" s="73"/>
      <c r="P16" s="73">
        <f t="shared" si="4"/>
        <v>70.56806640091737</v>
      </c>
      <c r="Q16" s="73">
        <f t="shared" si="4"/>
        <v>70.56806640091737</v>
      </c>
    </row>
    <row r="17" spans="1:17" ht="34.5" customHeight="1">
      <c r="A17" s="74" t="s">
        <v>77</v>
      </c>
      <c r="B17" s="20" t="s">
        <v>78</v>
      </c>
      <c r="C17" s="71">
        <v>284270.11</v>
      </c>
      <c r="D17" s="71"/>
      <c r="E17" s="71">
        <f>C17+D17</f>
        <v>284270.11</v>
      </c>
      <c r="F17" s="72">
        <v>200000</v>
      </c>
      <c r="G17" s="72">
        <v>475000</v>
      </c>
      <c r="H17" s="72">
        <f>F17+G17</f>
        <v>675000</v>
      </c>
      <c r="I17" s="98">
        <v>193680</v>
      </c>
      <c r="J17" s="98">
        <v>63329.78</v>
      </c>
      <c r="K17" s="71">
        <f>I17+J17</f>
        <v>257009.78</v>
      </c>
      <c r="L17" s="73"/>
      <c r="M17" s="73"/>
      <c r="N17" s="73"/>
      <c r="O17" s="73">
        <f>I17/F17*100</f>
        <v>96.84</v>
      </c>
      <c r="P17" s="73"/>
      <c r="Q17" s="73">
        <f>K17/H17*100</f>
        <v>38.075522962962964</v>
      </c>
    </row>
    <row r="18" spans="1:17" ht="32.25" customHeight="1">
      <c r="A18" s="19" t="s">
        <v>70</v>
      </c>
      <c r="B18" s="20" t="s">
        <v>71</v>
      </c>
      <c r="C18" s="71"/>
      <c r="D18" s="71"/>
      <c r="E18" s="71">
        <f t="shared" si="0"/>
        <v>0</v>
      </c>
      <c r="F18" s="72">
        <v>3000</v>
      </c>
      <c r="G18" s="72"/>
      <c r="H18" s="72">
        <f t="shared" si="3"/>
        <v>3000</v>
      </c>
      <c r="I18" s="98">
        <v>2999.88</v>
      </c>
      <c r="J18" s="99"/>
      <c r="K18" s="71">
        <f t="shared" si="1"/>
        <v>2999.88</v>
      </c>
      <c r="L18" s="73"/>
      <c r="M18" s="73"/>
      <c r="N18" s="73"/>
      <c r="O18" s="73">
        <f>I18/F18*100</f>
        <v>99.99600000000001</v>
      </c>
      <c r="P18" s="73"/>
      <c r="Q18" s="73">
        <f>K18/H18*100</f>
        <v>99.99600000000001</v>
      </c>
    </row>
    <row r="19" spans="1:17" ht="48.75" customHeight="1">
      <c r="A19" s="19" t="s">
        <v>72</v>
      </c>
      <c r="B19" s="20" t="s">
        <v>55</v>
      </c>
      <c r="C19" s="71">
        <v>7862.57</v>
      </c>
      <c r="D19" s="71"/>
      <c r="E19" s="71">
        <f t="shared" si="0"/>
        <v>7862.57</v>
      </c>
      <c r="F19" s="72">
        <f>12887.93+310000</f>
        <v>322887.93</v>
      </c>
      <c r="G19" s="72">
        <v>40000</v>
      </c>
      <c r="H19" s="72">
        <f t="shared" si="3"/>
        <v>362887.93</v>
      </c>
      <c r="I19" s="98">
        <v>22652.93</v>
      </c>
      <c r="J19" s="98">
        <v>40000</v>
      </c>
      <c r="K19" s="71">
        <f t="shared" si="1"/>
        <v>62652.93</v>
      </c>
      <c r="L19" s="73">
        <f t="shared" si="2"/>
        <v>288.1110120482235</v>
      </c>
      <c r="M19" s="73"/>
      <c r="N19" s="73"/>
      <c r="O19" s="73">
        <f>I19/F19*100</f>
        <v>7.015725239404273</v>
      </c>
      <c r="P19" s="73"/>
      <c r="Q19" s="73">
        <f>K19/H19*100</f>
        <v>17.265090630046583</v>
      </c>
    </row>
    <row r="20" spans="1:17" ht="32.25" customHeight="1">
      <c r="A20" s="19" t="s">
        <v>73</v>
      </c>
      <c r="B20" s="20" t="s">
        <v>9</v>
      </c>
      <c r="C20" s="71"/>
      <c r="D20" s="71"/>
      <c r="E20" s="71">
        <f>C20+D20</f>
        <v>0</v>
      </c>
      <c r="F20" s="72">
        <v>15812.07</v>
      </c>
      <c r="G20" s="72"/>
      <c r="H20" s="72">
        <f>F20+G20</f>
        <v>15812.07</v>
      </c>
      <c r="I20" s="100"/>
      <c r="J20" s="99"/>
      <c r="K20" s="71">
        <f>I20+J20</f>
        <v>0</v>
      </c>
      <c r="L20" s="73"/>
      <c r="M20" s="73"/>
      <c r="N20" s="73"/>
      <c r="O20" s="73">
        <f>I20/F20*100</f>
        <v>0</v>
      </c>
      <c r="P20" s="73"/>
      <c r="Q20" s="73">
        <f>K20/H20*100</f>
        <v>0</v>
      </c>
    </row>
    <row r="21" spans="1:17" ht="32.25" customHeight="1">
      <c r="A21" s="19" t="s">
        <v>79</v>
      </c>
      <c r="B21" s="20" t="s">
        <v>80</v>
      </c>
      <c r="C21" s="71">
        <v>10594.16</v>
      </c>
      <c r="D21" s="71"/>
      <c r="E21" s="71">
        <f>C21+D21</f>
        <v>10594.16</v>
      </c>
      <c r="F21" s="72">
        <v>147900</v>
      </c>
      <c r="G21" s="72"/>
      <c r="H21" s="72">
        <f>F21+G21</f>
        <v>147900</v>
      </c>
      <c r="I21" s="100">
        <v>67580.58</v>
      </c>
      <c r="J21" s="99"/>
      <c r="K21" s="71">
        <f>I21+J21</f>
        <v>67580.58</v>
      </c>
      <c r="L21" s="73">
        <f>I21/C21*100</f>
        <v>637.9040905555514</v>
      </c>
      <c r="M21" s="73"/>
      <c r="N21" s="73">
        <f>K21/E21*100</f>
        <v>637.9040905555514</v>
      </c>
      <c r="O21" s="73">
        <f>I21/F21*100</f>
        <v>45.69342799188641</v>
      </c>
      <c r="P21" s="73"/>
      <c r="Q21" s="73">
        <f>K21/H21*100</f>
        <v>45.69342799188641</v>
      </c>
    </row>
    <row r="22" spans="1:17" ht="48" customHeight="1">
      <c r="A22" s="19" t="s">
        <v>75</v>
      </c>
      <c r="B22" s="20" t="s">
        <v>76</v>
      </c>
      <c r="C22" s="71"/>
      <c r="D22" s="71">
        <v>1300</v>
      </c>
      <c r="E22" s="71">
        <f>C22+D22</f>
        <v>1300</v>
      </c>
      <c r="F22" s="72"/>
      <c r="G22" s="72"/>
      <c r="H22" s="72">
        <f t="shared" si="3"/>
        <v>0</v>
      </c>
      <c r="I22" s="100"/>
      <c r="J22" s="99"/>
      <c r="K22" s="71">
        <f t="shared" si="1"/>
        <v>0</v>
      </c>
      <c r="L22" s="73"/>
      <c r="M22" s="73"/>
      <c r="N22" s="73">
        <f t="shared" si="2"/>
        <v>0</v>
      </c>
      <c r="O22" s="73"/>
      <c r="P22" s="73"/>
      <c r="Q22" s="73"/>
    </row>
    <row r="23" spans="1:17" ht="37.5" customHeight="1">
      <c r="A23" s="19"/>
      <c r="B23" s="21" t="s">
        <v>1</v>
      </c>
      <c r="C23" s="71">
        <f>SUM(C10:C22)</f>
        <v>101988344.66</v>
      </c>
      <c r="D23" s="71">
        <f>SUM(D10:D22)</f>
        <v>5428093.92</v>
      </c>
      <c r="E23" s="71">
        <f>SUM(E10:E22)</f>
        <v>107416438.58</v>
      </c>
      <c r="F23" s="97">
        <f aca="true" t="shared" si="5" ref="F23:K23">SUM(F10:F22)</f>
        <v>145959052.82999998</v>
      </c>
      <c r="G23" s="72">
        <f t="shared" si="5"/>
        <v>5433924.43</v>
      </c>
      <c r="H23" s="72">
        <f t="shared" si="5"/>
        <v>151392977.26</v>
      </c>
      <c r="I23" s="71">
        <f t="shared" si="5"/>
        <v>141292951.70000002</v>
      </c>
      <c r="J23" s="99">
        <f t="shared" si="5"/>
        <v>3344092.3299999996</v>
      </c>
      <c r="K23" s="71">
        <f t="shared" si="5"/>
        <v>144637044.03</v>
      </c>
      <c r="L23" s="73">
        <f t="shared" si="2"/>
        <v>138.53833217023998</v>
      </c>
      <c r="M23" s="73">
        <f t="shared" si="2"/>
        <v>61.60711990775576</v>
      </c>
      <c r="N23" s="73">
        <f t="shared" si="2"/>
        <v>134.65075359231855</v>
      </c>
      <c r="O23" s="73">
        <f>I23/F23*100</f>
        <v>96.80314373138977</v>
      </c>
      <c r="P23" s="73">
        <f aca="true" t="shared" si="6" ref="P23:Q25">J23/G23*100</f>
        <v>61.54101649882532</v>
      </c>
      <c r="Q23" s="73">
        <f t="shared" si="6"/>
        <v>95.53748571943503</v>
      </c>
    </row>
    <row r="24" spans="1:17" ht="33.75">
      <c r="A24" s="19" t="s">
        <v>10</v>
      </c>
      <c r="B24" s="22" t="s">
        <v>11</v>
      </c>
      <c r="C24" s="71">
        <v>18246032.16</v>
      </c>
      <c r="D24" s="71">
        <v>337470.49</v>
      </c>
      <c r="E24" s="71">
        <f>C24+D24</f>
        <v>18583502.65</v>
      </c>
      <c r="F24" s="72">
        <v>28648434</v>
      </c>
      <c r="G24" s="72">
        <v>6944600</v>
      </c>
      <c r="H24" s="72">
        <f t="shared" si="3"/>
        <v>35593034</v>
      </c>
      <c r="I24" s="98">
        <v>28626456.68</v>
      </c>
      <c r="J24" s="98">
        <v>6944510</v>
      </c>
      <c r="K24" s="71">
        <f t="shared" si="1"/>
        <v>35570966.68</v>
      </c>
      <c r="L24" s="73">
        <f t="shared" si="2"/>
        <v>156.8914075617852</v>
      </c>
      <c r="M24" s="73">
        <f t="shared" si="2"/>
        <v>2057.812521622261</v>
      </c>
      <c r="N24" s="73">
        <f t="shared" si="2"/>
        <v>191.41152962356105</v>
      </c>
      <c r="O24" s="73">
        <f>I24/F24*100</f>
        <v>99.92328613843256</v>
      </c>
      <c r="P24" s="73">
        <f t="shared" si="6"/>
        <v>99.99870402902975</v>
      </c>
      <c r="Q24" s="73">
        <f t="shared" si="6"/>
        <v>99.93800101446817</v>
      </c>
    </row>
    <row r="25" spans="1:17" ht="18.75">
      <c r="A25" s="19"/>
      <c r="B25" s="21" t="s">
        <v>12</v>
      </c>
      <c r="C25" s="67">
        <f>C23+C24</f>
        <v>120234376.82</v>
      </c>
      <c r="D25" s="67">
        <f>D23+D24</f>
        <v>5765564.41</v>
      </c>
      <c r="E25" s="67">
        <f>C25+D25</f>
        <v>125999941.22999999</v>
      </c>
      <c r="F25" s="96">
        <f>F23+F24</f>
        <v>174607486.82999998</v>
      </c>
      <c r="G25" s="91">
        <f>G23+G24</f>
        <v>12378524.43</v>
      </c>
      <c r="H25" s="91">
        <f>F25+G25</f>
        <v>186986011.26</v>
      </c>
      <c r="I25" s="67">
        <f>I23+I24</f>
        <v>169919408.38000003</v>
      </c>
      <c r="J25" s="67">
        <f>J23+J24</f>
        <v>10288602.33</v>
      </c>
      <c r="K25" s="67">
        <f t="shared" si="1"/>
        <v>180208010.71000004</v>
      </c>
      <c r="L25" s="92">
        <f t="shared" si="2"/>
        <v>141.32348241333864</v>
      </c>
      <c r="M25" s="92">
        <f t="shared" si="2"/>
        <v>178.44917857747078</v>
      </c>
      <c r="N25" s="92">
        <f t="shared" si="2"/>
        <v>143.02229743190813</v>
      </c>
      <c r="O25" s="92">
        <f>I25/F25*100</f>
        <v>97.31507592537292</v>
      </c>
      <c r="P25" s="92">
        <f t="shared" si="6"/>
        <v>83.11654905381965</v>
      </c>
      <c r="Q25" s="92">
        <f t="shared" si="6"/>
        <v>96.37512961299801</v>
      </c>
    </row>
    <row r="26" spans="1:17" ht="18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</row>
    <row r="27" spans="1:17" ht="18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</row>
    <row r="28" spans="1:17" ht="18.75">
      <c r="A28" s="14"/>
      <c r="B28" s="2" t="s">
        <v>53</v>
      </c>
      <c r="C28" s="1"/>
      <c r="D28" s="1"/>
      <c r="E28" s="1"/>
      <c r="F28" s="2" t="s">
        <v>54</v>
      </c>
      <c r="G28" s="1"/>
      <c r="H28" s="16"/>
      <c r="I28" s="16"/>
      <c r="J28" s="16"/>
      <c r="K28" s="17"/>
      <c r="L28" s="16"/>
      <c r="M28" s="16"/>
      <c r="N28" s="16"/>
      <c r="O28" s="16"/>
      <c r="P28" s="16"/>
      <c r="Q28" s="16"/>
    </row>
    <row r="29" spans="15:21" ht="18.75">
      <c r="O29" s="3"/>
      <c r="P29" s="7"/>
      <c r="Q29" s="18"/>
      <c r="R29" s="12"/>
      <c r="S29" s="12"/>
      <c r="T29" s="12"/>
      <c r="U29" s="12"/>
    </row>
  </sheetData>
  <sheetProtection/>
  <mergeCells count="23">
    <mergeCell ref="P8:P9"/>
    <mergeCell ref="L7:N7"/>
    <mergeCell ref="C7:E7"/>
    <mergeCell ref="C8:C9"/>
    <mergeCell ref="D8:D9"/>
    <mergeCell ref="E8:E9"/>
    <mergeCell ref="J8:J9"/>
    <mergeCell ref="F8:F9"/>
    <mergeCell ref="I8:I9"/>
    <mergeCell ref="K8:K9"/>
    <mergeCell ref="L8:L9"/>
    <mergeCell ref="M8:M9"/>
    <mergeCell ref="N8:N9"/>
    <mergeCell ref="A7:A9"/>
    <mergeCell ref="H8:H9"/>
    <mergeCell ref="G8:G9"/>
    <mergeCell ref="B5:P5"/>
    <mergeCell ref="O7:Q7"/>
    <mergeCell ref="O8:O9"/>
    <mergeCell ref="Q8:Q9"/>
    <mergeCell ref="I7:K7"/>
    <mergeCell ref="B7:B9"/>
    <mergeCell ref="F7:H7"/>
  </mergeCells>
  <printOptions/>
  <pageMargins left="0.5905511811023623" right="0.5905511811023623" top="1.1811023622047245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RePack by Diakov</cp:lastModifiedBy>
  <cp:lastPrinted>2018-03-01T09:23:06Z</cp:lastPrinted>
  <dcterms:created xsi:type="dcterms:W3CDTF">2000-03-20T13:04:02Z</dcterms:created>
  <dcterms:modified xsi:type="dcterms:W3CDTF">2018-03-01T09:30:37Z</dcterms:modified>
  <cp:category/>
  <cp:version/>
  <cp:contentType/>
  <cp:contentStatus/>
</cp:coreProperties>
</file>