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810" activeTab="0"/>
  </bookViews>
  <sheets>
    <sheet name="Доходи" sheetId="1" r:id="rId1"/>
    <sheet name="Видатки" sheetId="2" r:id="rId2"/>
  </sheets>
  <definedNames>
    <definedName name="_xlnm.Print_Area" localSheetId="1">'Видатки'!$A$1:$N$27</definedName>
    <definedName name="_xlnm.Print_Area" localSheetId="0">'Доходи'!#REF!</definedName>
  </definedNames>
  <calcPr fullCalcOnLoad="1"/>
</workbook>
</file>

<file path=xl/sharedStrings.xml><?xml version="1.0" encoding="utf-8"?>
<sst xmlns="http://schemas.openxmlformats.org/spreadsheetml/2006/main" count="109" uniqueCount="84">
  <si>
    <t>Код</t>
  </si>
  <si>
    <t>Разом</t>
  </si>
  <si>
    <t>Державне управління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</si>
  <si>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</si>
  <si>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</si>
  <si>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</si>
  <si>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</si>
  <si>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Фізична культура і спорт</t>
  </si>
  <si>
    <t>ВСЬОГО</t>
  </si>
  <si>
    <t>Загальний фонд</t>
  </si>
  <si>
    <t>Спеціальний фонд</t>
  </si>
  <si>
    <t>Будiвництво</t>
  </si>
  <si>
    <t xml:space="preserve">         </t>
  </si>
  <si>
    <t xml:space="preserve">                                                                                                                                           </t>
  </si>
  <si>
    <t xml:space="preserve">Найменування доходів                                                                                </t>
  </si>
  <si>
    <t>Податкові надходження</t>
  </si>
  <si>
    <t>Неподаткові надходження</t>
  </si>
  <si>
    <t>Інші неподаткові надходження</t>
  </si>
  <si>
    <t xml:space="preserve">Власні надходження бюджетних установ </t>
  </si>
  <si>
    <t xml:space="preserve">Разом   доходів </t>
  </si>
  <si>
    <t>Офіційні  трансферти</t>
  </si>
  <si>
    <t>Дотації</t>
  </si>
  <si>
    <t>ВСЬОГО  ДОХОДІВ</t>
  </si>
  <si>
    <t>Кошти, що надходять до районних та міських ( міст Києва і Севастополя, міст республіканського і обласного значення) бюджетів з міських ( міст районного значення), селищних , сільських та районних у містах бюджетів</t>
  </si>
  <si>
    <t>Доходи від операцій з капіталом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</si>
  <si>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</si>
  <si>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</si>
  <si>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Базова дотація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</si>
  <si>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</si>
  <si>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</si>
  <si>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Податок та збір на доходи фізичних осіб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</si>
  <si>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</si>
  <si>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Кошти від продажу земельних ділянок несільськогосподарського призначення</t>
  </si>
  <si>
    <t>(грн.)</t>
  </si>
  <si>
    <t>Спеціаль-ний фонд</t>
  </si>
  <si>
    <t xml:space="preserve">Порівняльний аналіз доходів  районного  бюджету  </t>
  </si>
  <si>
    <t xml:space="preserve">Порівняльний аналіз видатків районного бюджету  </t>
  </si>
  <si>
    <t>Начальник фінансового управління</t>
  </si>
  <si>
    <t>К.Г.Бардакова</t>
  </si>
  <si>
    <t>Кошти від відчуження майна, що належить АРК та майна, що перебуває у комунальній власності</t>
  </si>
  <si>
    <t>0100</t>
  </si>
  <si>
    <t>1000</t>
  </si>
  <si>
    <t>2000</t>
  </si>
  <si>
    <t>3000</t>
  </si>
  <si>
    <t>4000</t>
  </si>
  <si>
    <t>5000</t>
  </si>
  <si>
    <t>6300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</si>
  <si>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</si>
  <si>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Фактично надійшло за 2017 рік </t>
  </si>
  <si>
    <t>Очікувані за 2018 рік</t>
  </si>
  <si>
    <t>Прогноз на 2019 рік</t>
  </si>
  <si>
    <t xml:space="preserve">Відхилення  до очікуваних доходів за 2018 рік </t>
  </si>
  <si>
    <t>41040200</t>
  </si>
  <si>
    <t>Інші дотації з місцевого бюджету</t>
  </si>
  <si>
    <t>41040400</t>
  </si>
  <si>
    <t>Субвенції державного бюджету місцевим бюджетам</t>
  </si>
  <si>
    <t>Субвенції з місцевих бюджетів іншим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</si>
  <si>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</si>
  <si>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41020600</t>
  </si>
  <si>
    <t>Стабілізаційна дотація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</si>
  <si>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</si>
  <si>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</si>
  <si>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</si>
  <si>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</si>
  <si>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надання державної підтримки 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</si>
  <si>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</si>
  <si>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</si>
  <si>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</si>
  <si>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Касові видатки за  2017 рік</t>
  </si>
  <si>
    <t>Очікувані видатки за 2018 рік</t>
  </si>
  <si>
    <t>6600</t>
  </si>
  <si>
    <t>Транспорт, дорожнє господарство, зв'язок</t>
  </si>
  <si>
    <t>8000</t>
  </si>
  <si>
    <t>9000</t>
  </si>
  <si>
    <t>Економічна діяльність</t>
  </si>
  <si>
    <t>7000</t>
  </si>
  <si>
    <t>Інша діяльність</t>
  </si>
  <si>
    <t xml:space="preserve">Видатки бюджету за функціональною структурою </t>
  </si>
  <si>
    <t>Міжбюджетні трансферти</t>
  </si>
  <si>
    <t xml:space="preserve">Відхилення очікуваних видатків за 2018 рік до прогнозних видатків на 2019 рік 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</si>
  <si>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</si>
  <si>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</si>
  <si>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К. БАРДАКОВА</t>
  </si>
  <si>
    <t xml:space="preserve">Начальник фінансового управління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</si>
</sst>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"/>
    <numFmt numFmtId="183" formatCode="#,##0.0_р_."/>
    <numFmt numFmtId="184" formatCode="#,##0.0"/>
    <numFmt numFmtId="185" formatCode="0.000000"/>
    <numFmt numFmtId="186" formatCode="0.0000"/>
    <numFmt numFmtId="187" formatCode="0.00000000"/>
    <numFmt numFmtId="188" formatCode="0.0000000"/>
  </numFmts>
  <fonts count="57">
    <font>
      <sz val="10"/>
      <name val="Times"/>
      <family val="0"/>
    </font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i/>
      <sz val="13"/>
      <name val="Times New Roman Cyr"/>
      <family val="1"/>
    </font>
    <font>
      <i/>
      <sz val="13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9"/>
      <name val="Times New Roman Cyr"/>
      <family val="1"/>
    </font>
    <font>
      <sz val="9"/>
      <name val="Times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11" fillId="0" borderId="10" xfId="53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right"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left" wrapText="1"/>
      <protection/>
    </xf>
    <xf numFmtId="0" fontId="13" fillId="0" borderId="11" xfId="0" applyFont="1" applyFill="1" applyBorder="1" applyAlignment="1">
      <alignment vertical="center" wrapText="1"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horizontal="center" wrapText="1"/>
      <protection/>
    </xf>
    <xf numFmtId="0" fontId="13" fillId="0" borderId="10" xfId="0" applyFont="1" applyBorder="1" applyAlignment="1">
      <alignment wrapText="1"/>
    </xf>
    <xf numFmtId="0" fontId="13" fillId="0" borderId="12" xfId="54" applyFont="1" applyBorder="1" applyAlignment="1" applyProtection="1">
      <alignment vertical="center" wrapText="1"/>
      <protection/>
    </xf>
    <xf numFmtId="0" fontId="13" fillId="0" borderId="11" xfId="0" applyFont="1" applyBorder="1" applyAlignment="1">
      <alignment wrapText="1"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left" wrapText="1"/>
      <protection/>
    </xf>
    <xf numFmtId="0" fontId="10" fillId="0" borderId="10" xfId="0" applyFont="1" applyBorder="1" applyAlignment="1">
      <alignment wrapText="1"/>
    </xf>
    <xf numFmtId="0" fontId="11" fillId="0" borderId="10" xfId="53" applyFont="1" applyBorder="1">
      <alignment/>
      <protection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1" fillId="33" borderId="10" xfId="53" applyFont="1" applyFill="1" applyBorder="1" applyAlignment="1">
      <alignment horizontal="center" wrapText="1"/>
      <protection/>
    </xf>
    <xf numFmtId="0" fontId="9" fillId="0" borderId="10" xfId="53" applyFont="1" applyBorder="1">
      <alignment/>
      <protection/>
    </xf>
    <xf numFmtId="0" fontId="9" fillId="33" borderId="10" xfId="53" applyFont="1" applyFill="1" applyBorder="1" applyAlignment="1">
      <alignment horizontal="left" wrapText="1"/>
      <protection/>
    </xf>
    <xf numFmtId="0" fontId="10" fillId="0" borderId="10" xfId="53" applyFont="1" applyBorder="1" applyAlignment="1">
      <alignment vertical="distributed" wrapText="1"/>
      <protection/>
    </xf>
    <xf numFmtId="0" fontId="13" fillId="0" borderId="10" xfId="0" applyFont="1" applyFill="1" applyBorder="1" applyAlignment="1">
      <alignment wrapText="1"/>
    </xf>
    <xf numFmtId="0" fontId="9" fillId="0" borderId="10" xfId="53" applyFont="1" applyBorder="1">
      <alignment/>
      <protection/>
    </xf>
    <xf numFmtId="0" fontId="14" fillId="0" borderId="10" xfId="54" applyFont="1" applyBorder="1" applyAlignment="1" applyProtection="1">
      <alignment horizontal="justify" wrapText="1"/>
      <protection/>
    </xf>
    <xf numFmtId="0" fontId="13" fillId="0" borderId="10" xfId="0" applyFont="1" applyBorder="1" applyAlignment="1">
      <alignment wrapText="1"/>
    </xf>
    <xf numFmtId="0" fontId="10" fillId="0" borderId="13" xfId="53" applyFont="1" applyBorder="1" applyAlignment="1">
      <alignment horizontal="left" wrapText="1"/>
      <protection/>
    </xf>
    <xf numFmtId="0" fontId="13" fillId="0" borderId="0" xfId="0" applyFont="1" applyAlignment="1">
      <alignment wrapText="1"/>
    </xf>
    <xf numFmtId="0" fontId="9" fillId="0" borderId="10" xfId="53" applyFont="1" applyBorder="1" applyAlignment="1">
      <alignment horizontal="center"/>
      <protection/>
    </xf>
    <xf numFmtId="0" fontId="10" fillId="0" borderId="14" xfId="53" applyFont="1" applyBorder="1">
      <alignment/>
      <protection/>
    </xf>
    <xf numFmtId="0" fontId="10" fillId="33" borderId="14" xfId="53" applyFont="1" applyFill="1" applyBorder="1" applyAlignment="1" quotePrefix="1">
      <alignment horizontal="left" wrapText="1"/>
      <protection/>
    </xf>
    <xf numFmtId="180" fontId="10" fillId="33" borderId="14" xfId="53" applyNumberFormat="1" applyFont="1" applyFill="1" applyBorder="1" applyAlignment="1">
      <alignment horizontal="right"/>
      <protection/>
    </xf>
    <xf numFmtId="180" fontId="12" fillId="33" borderId="14" xfId="0" applyNumberFormat="1" applyFont="1" applyFill="1" applyBorder="1" applyAlignment="1">
      <alignment horizontal="right"/>
    </xf>
    <xf numFmtId="180" fontId="10" fillId="0" borderId="14" xfId="53" applyNumberFormat="1" applyFont="1" applyBorder="1" applyAlignment="1">
      <alignment horizontal="right"/>
      <protection/>
    </xf>
    <xf numFmtId="180" fontId="12" fillId="0" borderId="14" xfId="0" applyNumberFormat="1" applyFont="1" applyBorder="1" applyAlignment="1">
      <alignment horizontal="right"/>
    </xf>
    <xf numFmtId="0" fontId="13" fillId="33" borderId="10" xfId="0" applyFont="1" applyFill="1" applyBorder="1" applyAlignment="1">
      <alignment wrapText="1"/>
    </xf>
    <xf numFmtId="0" fontId="13" fillId="0" borderId="15" xfId="54" applyFont="1" applyBorder="1" applyAlignment="1" applyProtection="1">
      <alignment vertical="center" wrapText="1"/>
      <protection/>
    </xf>
    <xf numFmtId="2" fontId="9" fillId="33" borderId="10" xfId="0" applyNumberFormat="1" applyFont="1" applyFill="1" applyBorder="1" applyAlignment="1">
      <alignment horizontal="right"/>
    </xf>
    <xf numFmtId="2" fontId="10" fillId="33" borderId="10" xfId="53" applyNumberFormat="1" applyFont="1" applyFill="1" applyBorder="1" applyAlignment="1">
      <alignment horizontal="right"/>
      <protection/>
    </xf>
    <xf numFmtId="180" fontId="10" fillId="33" borderId="10" xfId="53" applyNumberFormat="1" applyFont="1" applyFill="1" applyBorder="1" applyAlignment="1">
      <alignment horizontal="right"/>
      <protection/>
    </xf>
    <xf numFmtId="2" fontId="10" fillId="33" borderId="10" xfId="0" applyNumberFormat="1" applyFont="1" applyFill="1" applyBorder="1" applyAlignment="1">
      <alignment horizontal="right"/>
    </xf>
    <xf numFmtId="180" fontId="10" fillId="33" borderId="10" xfId="0" applyNumberFormat="1" applyFont="1" applyFill="1" applyBorder="1" applyAlignment="1">
      <alignment horizontal="right"/>
    </xf>
    <xf numFmtId="2" fontId="9" fillId="33" borderId="10" xfId="53" applyNumberFormat="1" applyFont="1" applyFill="1" applyBorder="1" applyAlignment="1">
      <alignment horizontal="right"/>
      <protection/>
    </xf>
    <xf numFmtId="180" fontId="9" fillId="33" borderId="10" xfId="0" applyNumberFormat="1" applyFont="1" applyFill="1" applyBorder="1" applyAlignment="1">
      <alignment horizontal="right"/>
    </xf>
    <xf numFmtId="0" fontId="9" fillId="33" borderId="10" xfId="53" applyFont="1" applyFill="1" applyBorder="1" applyAlignment="1">
      <alignment horizontal="right"/>
      <protection/>
    </xf>
    <xf numFmtId="180" fontId="9" fillId="33" borderId="10" xfId="53" applyNumberFormat="1" applyFont="1" applyFill="1" applyBorder="1" applyAlignment="1">
      <alignment horizontal="right"/>
      <protection/>
    </xf>
    <xf numFmtId="2" fontId="9" fillId="33" borderId="10" xfId="53" applyNumberFormat="1" applyFont="1" applyFill="1" applyBorder="1" applyAlignment="1">
      <alignment horizontal="right" wrapText="1"/>
      <protection/>
    </xf>
    <xf numFmtId="2" fontId="7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wrapText="1"/>
      <protection/>
    </xf>
    <xf numFmtId="0" fontId="2" fillId="0" borderId="0" xfId="53" applyFont="1">
      <alignment/>
      <protection/>
    </xf>
    <xf numFmtId="0" fontId="9" fillId="33" borderId="10" xfId="0" applyFont="1" applyFill="1" applyBorder="1" applyAlignment="1" applyProtection="1">
      <alignment wrapText="1"/>
      <protection locked="0"/>
    </xf>
    <xf numFmtId="0" fontId="18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right"/>
    </xf>
    <xf numFmtId="180" fontId="9" fillId="0" borderId="10" xfId="0" applyNumberFormat="1" applyFont="1" applyBorder="1" applyAlignment="1">
      <alignment horizontal="right"/>
    </xf>
    <xf numFmtId="180" fontId="9" fillId="0" borderId="10" xfId="53" applyNumberFormat="1" applyFont="1" applyBorder="1" applyAlignment="1">
      <alignment horizontal="right"/>
      <protection/>
    </xf>
    <xf numFmtId="2" fontId="10" fillId="0" borderId="10" xfId="0" applyNumberFormat="1" applyFont="1" applyBorder="1" applyAlignment="1">
      <alignment horizontal="right"/>
    </xf>
    <xf numFmtId="180" fontId="10" fillId="0" borderId="10" xfId="0" applyNumberFormat="1" applyFont="1" applyBorder="1" applyAlignment="1">
      <alignment horizontal="right"/>
    </xf>
    <xf numFmtId="2" fontId="10" fillId="0" borderId="10" xfId="53" applyNumberFormat="1" applyFont="1" applyBorder="1" applyAlignment="1">
      <alignment horizontal="right"/>
      <protection/>
    </xf>
    <xf numFmtId="180" fontId="10" fillId="0" borderId="10" xfId="53" applyNumberFormat="1" applyFont="1" applyBorder="1" applyAlignment="1">
      <alignment horizontal="right"/>
      <protection/>
    </xf>
    <xf numFmtId="2" fontId="15" fillId="33" borderId="10" xfId="61" applyNumberFormat="1" applyFont="1" applyFill="1" applyBorder="1" applyAlignment="1">
      <alignment horizontal="center"/>
    </xf>
    <xf numFmtId="0" fontId="13" fillId="33" borderId="16" xfId="0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5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 applyProtection="1">
      <alignment vertical="center"/>
      <protection locked="0"/>
    </xf>
    <xf numFmtId="2" fontId="2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49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1" fontId="7" fillId="0" borderId="10" xfId="0" applyNumberFormat="1" applyFont="1" applyBorder="1" applyAlignment="1">
      <alignment/>
    </xf>
    <xf numFmtId="180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9" fillId="33" borderId="10" xfId="0" applyNumberFormat="1" applyFont="1" applyFill="1" applyBorder="1" applyAlignment="1" applyProtection="1">
      <alignment vertical="center"/>
      <protection locked="0"/>
    </xf>
    <xf numFmtId="2" fontId="10" fillId="0" borderId="10" xfId="53" applyNumberFormat="1" applyFont="1" applyFill="1" applyBorder="1" applyAlignment="1">
      <alignment horizontal="right"/>
      <protection/>
    </xf>
    <xf numFmtId="2" fontId="19" fillId="33" borderId="10" xfId="52" applyNumberFormat="1" applyFont="1" applyFill="1" applyBorder="1">
      <alignment/>
      <protection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14" xfId="53" applyFont="1" applyBorder="1" applyAlignment="1">
      <alignment horizontal="center" vertical="center"/>
      <protection/>
    </xf>
    <xf numFmtId="0" fontId="6" fillId="0" borderId="15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/>
    </xf>
    <xf numFmtId="0" fontId="7" fillId="33" borderId="14" xfId="53" applyFont="1" applyFill="1" applyBorder="1" applyAlignment="1">
      <alignment horizontal="center" vertical="center"/>
      <protection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4" xfId="53" applyFont="1" applyFill="1" applyBorder="1" applyAlignment="1">
      <alignment horizontal="center" wrapText="1"/>
      <protection/>
    </xf>
    <xf numFmtId="0" fontId="7" fillId="33" borderId="11" xfId="53" applyFont="1" applyFill="1" applyBorder="1" applyAlignment="1">
      <alignment horizont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wrapText="1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4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7" xfId="53" applyFont="1" applyFill="1" applyBorder="1" applyAlignment="1">
      <alignment horizontal="center" vertical="center" wrapText="1"/>
      <protection/>
    </xf>
    <xf numFmtId="0" fontId="7" fillId="33" borderId="18" xfId="53" applyFont="1" applyFill="1" applyBorder="1" applyAlignment="1">
      <alignment horizontal="center" vertical="center" wrapText="1"/>
      <protection/>
    </xf>
    <xf numFmtId="0" fontId="7" fillId="33" borderId="16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202PRDH" xfId="53"/>
    <cellStyle name="Обычный_ZV1PIV9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75" zoomScaleNormal="75" zoomScalePageLayoutView="0" workbookViewId="0" topLeftCell="A1">
      <pane xSplit="1" ySplit="8" topLeftCell="B4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54" sqref="D54"/>
    </sheetView>
  </sheetViews>
  <sheetFormatPr defaultColWidth="10.625" defaultRowHeight="12.75"/>
  <cols>
    <col min="1" max="1" width="14.875" style="1" customWidth="1"/>
    <col min="2" max="2" width="83.625" style="1" customWidth="1"/>
    <col min="3" max="3" width="18.875" style="1" customWidth="1"/>
    <col min="4" max="4" width="16.50390625" style="1" customWidth="1"/>
    <col min="5" max="5" width="19.00390625" style="1" customWidth="1"/>
    <col min="6" max="6" width="19.625" style="1" customWidth="1"/>
    <col min="7" max="7" width="17.125" style="1" customWidth="1"/>
    <col min="8" max="8" width="20.125" style="1" customWidth="1"/>
    <col min="9" max="9" width="22.125" style="1" customWidth="1"/>
    <col min="10" max="10" width="16.375" style="1" customWidth="1"/>
    <col min="11" max="12" width="19.375" style="1" customWidth="1"/>
    <col min="13" max="13" width="16.625" style="1" customWidth="1"/>
    <col min="14" max="14" width="20.375" style="1" customWidth="1"/>
    <col min="15" max="239" width="9.375" style="1" customWidth="1"/>
    <col min="240" max="16384" width="10.625" style="1" customWidth="1"/>
  </cols>
  <sheetData>
    <row r="1" spans="1:8" ht="16.5" customHeight="1">
      <c r="A1" s="1" t="s">
        <v>13</v>
      </c>
      <c r="F1" s="2"/>
      <c r="G1" s="2"/>
      <c r="H1" s="2"/>
    </row>
    <row r="2" spans="1:14" ht="22.5" customHeight="1">
      <c r="A2" s="103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1:12" ht="16.5" customHeight="1">
      <c r="K3" s="3"/>
      <c r="L3" s="64" t="s">
        <v>33</v>
      </c>
    </row>
    <row r="4" spans="1:14" ht="1.5" customHeight="1" hidden="1" thickBot="1">
      <c r="A4" s="43">
        <v>41010600</v>
      </c>
      <c r="B4" s="44" t="s">
        <v>23</v>
      </c>
      <c r="C4" s="45"/>
      <c r="D4" s="45"/>
      <c r="E4" s="46">
        <v>0</v>
      </c>
      <c r="F4" s="45"/>
      <c r="G4" s="45"/>
      <c r="H4" s="46">
        <f>F4+G4</f>
        <v>0</v>
      </c>
      <c r="I4" s="45"/>
      <c r="J4" s="47"/>
      <c r="K4" s="48">
        <f>I4+J4</f>
        <v>0</v>
      </c>
      <c r="L4" s="17" t="e">
        <f>I4/C4*100</f>
        <v>#DIV/0!</v>
      </c>
      <c r="M4" s="17" t="e">
        <f>J4/D4*100</f>
        <v>#DIV/0!</v>
      </c>
      <c r="N4" s="17" t="e">
        <f>K4/E4*100</f>
        <v>#DIV/0!</v>
      </c>
    </row>
    <row r="6" spans="1:14" ht="15.75">
      <c r="A6" s="105" t="s">
        <v>0</v>
      </c>
      <c r="B6" s="108" t="s">
        <v>14</v>
      </c>
      <c r="C6" s="111" t="s">
        <v>48</v>
      </c>
      <c r="D6" s="111"/>
      <c r="E6" s="111"/>
      <c r="F6" s="112" t="s">
        <v>49</v>
      </c>
      <c r="G6" s="113"/>
      <c r="H6" s="114"/>
      <c r="I6" s="112" t="s">
        <v>50</v>
      </c>
      <c r="J6" s="113"/>
      <c r="K6" s="114"/>
      <c r="L6" s="112" t="s">
        <v>51</v>
      </c>
      <c r="M6" s="113"/>
      <c r="N6" s="114"/>
    </row>
    <row r="7" spans="1:14" ht="12.75">
      <c r="A7" s="106"/>
      <c r="B7" s="109"/>
      <c r="C7" s="115" t="s">
        <v>9</v>
      </c>
      <c r="D7" s="117" t="s">
        <v>10</v>
      </c>
      <c r="E7" s="119" t="s">
        <v>1</v>
      </c>
      <c r="F7" s="115" t="s">
        <v>9</v>
      </c>
      <c r="G7" s="121" t="s">
        <v>10</v>
      </c>
      <c r="H7" s="119" t="s">
        <v>1</v>
      </c>
      <c r="I7" s="115" t="s">
        <v>9</v>
      </c>
      <c r="J7" s="117" t="s">
        <v>10</v>
      </c>
      <c r="K7" s="119" t="s">
        <v>1</v>
      </c>
      <c r="L7" s="115" t="s">
        <v>9</v>
      </c>
      <c r="M7" s="117" t="s">
        <v>10</v>
      </c>
      <c r="N7" s="119" t="s">
        <v>1</v>
      </c>
    </row>
    <row r="8" spans="1:14" ht="22.5" customHeight="1">
      <c r="A8" s="107"/>
      <c r="B8" s="110"/>
      <c r="C8" s="116"/>
      <c r="D8" s="118"/>
      <c r="E8" s="120"/>
      <c r="F8" s="116"/>
      <c r="G8" s="122"/>
      <c r="H8" s="120"/>
      <c r="I8" s="116"/>
      <c r="J8" s="118"/>
      <c r="K8" s="120"/>
      <c r="L8" s="116"/>
      <c r="M8" s="118"/>
      <c r="N8" s="120"/>
    </row>
    <row r="9" spans="1:14" ht="17.25">
      <c r="A9" s="15">
        <v>10000000</v>
      </c>
      <c r="B9" s="16" t="s">
        <v>15</v>
      </c>
      <c r="C9" s="51">
        <f>C10+C11</f>
        <v>21512998.08</v>
      </c>
      <c r="D9" s="51"/>
      <c r="E9" s="51">
        <f aca="true" t="shared" si="0" ref="E9:E24">C9+D9</f>
        <v>21512998.08</v>
      </c>
      <c r="F9" s="51">
        <f>F10</f>
        <v>24985200</v>
      </c>
      <c r="G9" s="57"/>
      <c r="H9" s="57">
        <f aca="true" t="shared" si="1" ref="H9:H44">F9+G9</f>
        <v>24985200</v>
      </c>
      <c r="I9" s="51">
        <f>I10+I11</f>
        <v>26435400</v>
      </c>
      <c r="J9" s="68"/>
      <c r="K9" s="68">
        <f>I9+J9</f>
        <v>26435400</v>
      </c>
      <c r="L9" s="69">
        <f aca="true" t="shared" si="2" ref="L9:N10">I9-F9</f>
        <v>1450200</v>
      </c>
      <c r="M9" s="69">
        <f t="shared" si="2"/>
        <v>0</v>
      </c>
      <c r="N9" s="69">
        <f t="shared" si="2"/>
        <v>1450200</v>
      </c>
    </row>
    <row r="10" spans="1:14" ht="16.5">
      <c r="A10" s="18">
        <v>11010000</v>
      </c>
      <c r="B10" s="19" t="s">
        <v>30</v>
      </c>
      <c r="C10" s="52">
        <v>21512998.08</v>
      </c>
      <c r="D10" s="53"/>
      <c r="E10" s="54">
        <f t="shared" si="0"/>
        <v>21512998.08</v>
      </c>
      <c r="F10" s="53">
        <v>24985200</v>
      </c>
      <c r="G10" s="53"/>
      <c r="H10" s="55">
        <f t="shared" si="1"/>
        <v>24985200</v>
      </c>
      <c r="I10" s="52">
        <v>26435400</v>
      </c>
      <c r="J10" s="73"/>
      <c r="K10" s="71">
        <f>I10+J10</f>
        <v>26435400</v>
      </c>
      <c r="L10" s="69">
        <f t="shared" si="2"/>
        <v>1450200</v>
      </c>
      <c r="M10" s="69">
        <f t="shared" si="2"/>
        <v>0</v>
      </c>
      <c r="N10" s="69">
        <f t="shared" si="2"/>
        <v>1450200</v>
      </c>
    </row>
    <row r="11" spans="1:14" ht="33">
      <c r="A11" s="18">
        <v>11020200</v>
      </c>
      <c r="B11" s="20" t="s">
        <v>25</v>
      </c>
      <c r="C11" s="53"/>
      <c r="D11" s="53"/>
      <c r="E11" s="55">
        <f t="shared" si="0"/>
        <v>0</v>
      </c>
      <c r="F11" s="53"/>
      <c r="G11" s="53"/>
      <c r="H11" s="55">
        <f t="shared" si="1"/>
        <v>0</v>
      </c>
      <c r="I11" s="53"/>
      <c r="J11" s="74"/>
      <c r="K11" s="72">
        <f>I11+J11</f>
        <v>0</v>
      </c>
      <c r="L11" s="69"/>
      <c r="M11" s="69"/>
      <c r="N11" s="69"/>
    </row>
    <row r="12" spans="1:14" ht="17.25">
      <c r="A12" s="21">
        <v>20000000</v>
      </c>
      <c r="B12" s="22" t="s">
        <v>16</v>
      </c>
      <c r="C12" s="56">
        <f>C13+C16+C15+C14</f>
        <v>57223.55</v>
      </c>
      <c r="D12" s="56">
        <f>D17</f>
        <v>1497837.11</v>
      </c>
      <c r="E12" s="51">
        <f t="shared" si="0"/>
        <v>1555060.6600000001</v>
      </c>
      <c r="F12" s="56">
        <f>F13+F16+F15+F14</f>
        <v>92700</v>
      </c>
      <c r="G12" s="56">
        <f>G17</f>
        <v>1380858</v>
      </c>
      <c r="H12" s="57">
        <f t="shared" si="1"/>
        <v>1473558</v>
      </c>
      <c r="I12" s="56">
        <f>I13+I16+I15+I14</f>
        <v>51700</v>
      </c>
      <c r="J12" s="56">
        <f>J17</f>
        <v>1145030</v>
      </c>
      <c r="K12" s="72">
        <f aca="true" t="shared" si="3" ref="K12:K44">I12+J12</f>
        <v>1196730</v>
      </c>
      <c r="L12" s="69">
        <f>I12-F12</f>
        <v>-41000</v>
      </c>
      <c r="M12" s="69">
        <f>J12-G12</f>
        <v>-235828</v>
      </c>
      <c r="N12" s="69">
        <f>K12-H12</f>
        <v>-276828</v>
      </c>
    </row>
    <row r="13" spans="1:14" ht="16.5">
      <c r="A13" s="23">
        <v>21081100</v>
      </c>
      <c r="B13" s="24" t="s">
        <v>26</v>
      </c>
      <c r="C13" s="53"/>
      <c r="D13" s="53"/>
      <c r="E13" s="57">
        <f t="shared" si="0"/>
        <v>0</v>
      </c>
      <c r="F13" s="53">
        <v>0</v>
      </c>
      <c r="G13" s="53"/>
      <c r="H13" s="55">
        <f t="shared" si="1"/>
        <v>0</v>
      </c>
      <c r="I13" s="53"/>
      <c r="J13" s="74"/>
      <c r="K13" s="72">
        <f t="shared" si="3"/>
        <v>0</v>
      </c>
      <c r="L13" s="69" t="e">
        <f>I13/C13*100</f>
        <v>#DIV/0!</v>
      </c>
      <c r="M13" s="69"/>
      <c r="N13" s="69" t="e">
        <f>K13/E13*100</f>
        <v>#DIV/0!</v>
      </c>
    </row>
    <row r="14" spans="1:14" ht="16.5">
      <c r="A14" s="25">
        <v>21081100</v>
      </c>
      <c r="B14" s="50" t="s">
        <v>26</v>
      </c>
      <c r="C14" s="53">
        <v>935</v>
      </c>
      <c r="D14" s="53"/>
      <c r="E14" s="57"/>
      <c r="F14" s="53">
        <v>300</v>
      </c>
      <c r="G14" s="53"/>
      <c r="H14" s="55"/>
      <c r="I14" s="53"/>
      <c r="J14" s="74"/>
      <c r="K14" s="72"/>
      <c r="L14" s="69"/>
      <c r="M14" s="69"/>
      <c r="N14" s="69"/>
    </row>
    <row r="15" spans="1:14" ht="49.5">
      <c r="A15" s="25">
        <v>22080400</v>
      </c>
      <c r="B15" s="66" t="s">
        <v>31</v>
      </c>
      <c r="C15" s="52">
        <v>45370.61</v>
      </c>
      <c r="D15" s="53"/>
      <c r="E15" s="57">
        <f t="shared" si="0"/>
        <v>45370.61</v>
      </c>
      <c r="F15" s="53">
        <v>47100</v>
      </c>
      <c r="G15" s="53"/>
      <c r="H15" s="55">
        <f t="shared" si="1"/>
        <v>47100</v>
      </c>
      <c r="I15" s="52">
        <v>49700</v>
      </c>
      <c r="J15" s="74"/>
      <c r="K15" s="72">
        <f t="shared" si="3"/>
        <v>49700</v>
      </c>
      <c r="L15" s="69">
        <f>I15-F15</f>
        <v>2600</v>
      </c>
      <c r="M15" s="69">
        <f>J15-G15</f>
        <v>0</v>
      </c>
      <c r="N15" s="69">
        <f>K15-H15</f>
        <v>2600</v>
      </c>
    </row>
    <row r="16" spans="1:14" ht="16.5">
      <c r="A16" s="26">
        <v>24603000</v>
      </c>
      <c r="B16" s="27" t="s">
        <v>17</v>
      </c>
      <c r="C16" s="52">
        <v>10917.94</v>
      </c>
      <c r="D16" s="56"/>
      <c r="E16" s="51">
        <f t="shared" si="0"/>
        <v>10917.94</v>
      </c>
      <c r="F16" s="53">
        <v>45300</v>
      </c>
      <c r="G16" s="59"/>
      <c r="H16" s="57">
        <f t="shared" si="1"/>
        <v>45300</v>
      </c>
      <c r="I16" s="53">
        <v>2000</v>
      </c>
      <c r="J16" s="70"/>
      <c r="K16" s="72">
        <f t="shared" si="3"/>
        <v>2000</v>
      </c>
      <c r="L16" s="69">
        <f aca="true" t="shared" si="4" ref="L16:N44">I16-F16</f>
        <v>-43300</v>
      </c>
      <c r="M16" s="69">
        <f t="shared" si="4"/>
        <v>0</v>
      </c>
      <c r="N16" s="69">
        <f t="shared" si="4"/>
        <v>-43300</v>
      </c>
    </row>
    <row r="17" spans="1:14" ht="16.5">
      <c r="A17" s="26">
        <v>25000000</v>
      </c>
      <c r="B17" s="28" t="s">
        <v>18</v>
      </c>
      <c r="C17" s="58"/>
      <c r="D17" s="101">
        <v>1497837.11</v>
      </c>
      <c r="E17" s="51">
        <f t="shared" si="0"/>
        <v>1497837.11</v>
      </c>
      <c r="F17" s="58"/>
      <c r="G17" s="53">
        <v>1380858</v>
      </c>
      <c r="H17" s="57">
        <f t="shared" si="1"/>
        <v>1380858</v>
      </c>
      <c r="I17" s="57"/>
      <c r="J17" s="73">
        <v>1145030</v>
      </c>
      <c r="K17" s="72">
        <f t="shared" si="3"/>
        <v>1145030</v>
      </c>
      <c r="L17" s="69">
        <f t="shared" si="4"/>
        <v>0</v>
      </c>
      <c r="M17" s="69">
        <f t="shared" si="4"/>
        <v>-235828</v>
      </c>
      <c r="N17" s="69">
        <f t="shared" si="4"/>
        <v>-235828</v>
      </c>
    </row>
    <row r="18" spans="1:14" ht="14.25" customHeight="1">
      <c r="A18" s="29">
        <v>30000000</v>
      </c>
      <c r="B18" s="30" t="s">
        <v>24</v>
      </c>
      <c r="C18" s="59">
        <f>C19</f>
        <v>0</v>
      </c>
      <c r="D18" s="56">
        <f>D19+D20</f>
        <v>0</v>
      </c>
      <c r="E18" s="51">
        <f t="shared" si="0"/>
        <v>0</v>
      </c>
      <c r="F18" s="59"/>
      <c r="G18" s="59"/>
      <c r="H18" s="57">
        <f t="shared" si="1"/>
        <v>0</v>
      </c>
      <c r="I18" s="59">
        <f>I19</f>
        <v>0</v>
      </c>
      <c r="J18" s="70">
        <f>J19</f>
        <v>0</v>
      </c>
      <c r="K18" s="72">
        <f t="shared" si="3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</row>
    <row r="19" spans="1:14" ht="33" hidden="1">
      <c r="A19" s="18">
        <v>33010100</v>
      </c>
      <c r="B19" s="31" t="s">
        <v>32</v>
      </c>
      <c r="C19" s="53"/>
      <c r="D19" s="52"/>
      <c r="E19" s="51">
        <f t="shared" si="0"/>
        <v>0</v>
      </c>
      <c r="F19" s="53">
        <v>0</v>
      </c>
      <c r="G19" s="53"/>
      <c r="H19" s="57">
        <f t="shared" si="1"/>
        <v>0</v>
      </c>
      <c r="I19" s="53"/>
      <c r="J19" s="74"/>
      <c r="K19" s="72">
        <f t="shared" si="3"/>
        <v>0</v>
      </c>
      <c r="L19" s="69">
        <f t="shared" si="4"/>
        <v>0</v>
      </c>
      <c r="M19" s="69">
        <f t="shared" si="4"/>
        <v>0</v>
      </c>
      <c r="N19" s="69">
        <f t="shared" si="4"/>
        <v>0</v>
      </c>
    </row>
    <row r="20" spans="1:14" ht="33" hidden="1">
      <c r="A20" s="18">
        <v>33010000</v>
      </c>
      <c r="B20" s="31" t="s">
        <v>39</v>
      </c>
      <c r="C20" s="53"/>
      <c r="D20" s="52"/>
      <c r="E20" s="51"/>
      <c r="F20" s="53">
        <v>0</v>
      </c>
      <c r="G20" s="53"/>
      <c r="H20" s="57">
        <f>F20+G20</f>
        <v>0</v>
      </c>
      <c r="I20" s="53"/>
      <c r="J20" s="74"/>
      <c r="K20" s="72">
        <f>I20+J20</f>
        <v>0</v>
      </c>
      <c r="L20" s="69">
        <f>I20-F20</f>
        <v>0</v>
      </c>
      <c r="M20" s="69">
        <f>J20-G20</f>
        <v>0</v>
      </c>
      <c r="N20" s="69">
        <f>K20-H20</f>
        <v>0</v>
      </c>
    </row>
    <row r="21" spans="1:14" ht="17.25">
      <c r="A21" s="18"/>
      <c r="B21" s="32" t="s">
        <v>19</v>
      </c>
      <c r="C21" s="56">
        <f>C9+C12+C18</f>
        <v>21570221.63</v>
      </c>
      <c r="D21" s="56">
        <f>D12+D18</f>
        <v>1497837.11</v>
      </c>
      <c r="E21" s="51">
        <f t="shared" si="0"/>
        <v>23068058.74</v>
      </c>
      <c r="F21" s="59">
        <f>F9+F12</f>
        <v>25077900</v>
      </c>
      <c r="G21" s="56">
        <f>G12+G18</f>
        <v>1380858</v>
      </c>
      <c r="H21" s="57">
        <f t="shared" si="1"/>
        <v>26458758</v>
      </c>
      <c r="I21" s="56">
        <f>I9+I12+I17</f>
        <v>26487100</v>
      </c>
      <c r="J21" s="56">
        <f>J12+J18</f>
        <v>1145030</v>
      </c>
      <c r="K21" s="71">
        <f t="shared" si="3"/>
        <v>27632130</v>
      </c>
      <c r="L21" s="69">
        <f t="shared" si="4"/>
        <v>1409200</v>
      </c>
      <c r="M21" s="69">
        <f t="shared" si="4"/>
        <v>-235828</v>
      </c>
      <c r="N21" s="69">
        <f t="shared" si="4"/>
        <v>1173372</v>
      </c>
    </row>
    <row r="22" spans="1:14" ht="17.25">
      <c r="A22" s="21">
        <v>40000000</v>
      </c>
      <c r="B22" s="32" t="s">
        <v>20</v>
      </c>
      <c r="C22" s="56">
        <f>C23+C28+C32</f>
        <v>156515557.9</v>
      </c>
      <c r="D22" s="56">
        <f>D23+D28</f>
        <v>6150000</v>
      </c>
      <c r="E22" s="51">
        <f t="shared" si="0"/>
        <v>162665557.9</v>
      </c>
      <c r="F22" s="59">
        <f>F23+F28</f>
        <v>81695450</v>
      </c>
      <c r="G22" s="59">
        <f>G23+G28</f>
        <v>0</v>
      </c>
      <c r="H22" s="57">
        <f t="shared" si="1"/>
        <v>81695450</v>
      </c>
      <c r="I22" s="59">
        <f>I23+I28</f>
        <v>69163410</v>
      </c>
      <c r="J22" s="70">
        <f>J23+J28</f>
        <v>0</v>
      </c>
      <c r="K22" s="72">
        <f t="shared" si="3"/>
        <v>69163410</v>
      </c>
      <c r="L22" s="69">
        <f t="shared" si="4"/>
        <v>-12532040</v>
      </c>
      <c r="M22" s="69">
        <f t="shared" si="4"/>
        <v>0</v>
      </c>
      <c r="N22" s="69">
        <f t="shared" si="4"/>
        <v>-12532040</v>
      </c>
    </row>
    <row r="23" spans="1:14" ht="16.5">
      <c r="A23" s="33">
        <v>41020000</v>
      </c>
      <c r="B23" s="34" t="s">
        <v>21</v>
      </c>
      <c r="C23" s="59">
        <f>C24+C27+C26+C25</f>
        <v>18284500</v>
      </c>
      <c r="D23" s="59">
        <f>D24+D27</f>
        <v>0</v>
      </c>
      <c r="E23" s="57">
        <f t="shared" si="0"/>
        <v>18284500</v>
      </c>
      <c r="F23" s="59">
        <f>F24+F27+F25</f>
        <v>26333050</v>
      </c>
      <c r="G23" s="59">
        <f>G24+G27</f>
        <v>0</v>
      </c>
      <c r="H23" s="57">
        <f t="shared" si="1"/>
        <v>26333050</v>
      </c>
      <c r="I23" s="59">
        <f>I24+I27+I25</f>
        <v>24627210</v>
      </c>
      <c r="J23" s="59">
        <f>J24+J27+J25</f>
        <v>0</v>
      </c>
      <c r="K23" s="72">
        <f t="shared" si="3"/>
        <v>24627210</v>
      </c>
      <c r="L23" s="69">
        <f t="shared" si="4"/>
        <v>-1705840</v>
      </c>
      <c r="M23" s="69">
        <f t="shared" si="4"/>
        <v>0</v>
      </c>
      <c r="N23" s="69">
        <f t="shared" si="4"/>
        <v>-1705840</v>
      </c>
    </row>
    <row r="24" spans="1:14" ht="16.5">
      <c r="A24" s="63">
        <v>41020100</v>
      </c>
      <c r="B24" s="35" t="s">
        <v>27</v>
      </c>
      <c r="C24" s="53">
        <v>7398900</v>
      </c>
      <c r="D24" s="53"/>
      <c r="E24" s="52">
        <f t="shared" si="0"/>
        <v>7398900</v>
      </c>
      <c r="F24" s="53">
        <v>10510200</v>
      </c>
      <c r="G24" s="53"/>
      <c r="H24" s="55">
        <f t="shared" si="1"/>
        <v>10510200</v>
      </c>
      <c r="I24" s="53">
        <v>11589600</v>
      </c>
      <c r="J24" s="74"/>
      <c r="K24" s="72">
        <f t="shared" si="3"/>
        <v>11589600</v>
      </c>
      <c r="L24" s="69">
        <f t="shared" si="4"/>
        <v>1079400</v>
      </c>
      <c r="M24" s="69">
        <f t="shared" si="4"/>
        <v>0</v>
      </c>
      <c r="N24" s="69">
        <f t="shared" si="4"/>
        <v>1079400</v>
      </c>
    </row>
    <row r="25" spans="1:14" ht="66">
      <c r="A25" s="63" t="s">
        <v>52</v>
      </c>
      <c r="B25" s="67" t="s">
        <v>47</v>
      </c>
      <c r="C25" s="53">
        <v>10735600</v>
      </c>
      <c r="D25" s="53"/>
      <c r="E25" s="52">
        <f>C25+D25</f>
        <v>10735600</v>
      </c>
      <c r="F25" s="53">
        <v>15822850</v>
      </c>
      <c r="G25" s="53"/>
      <c r="H25" s="55">
        <f t="shared" si="1"/>
        <v>15822850</v>
      </c>
      <c r="I25" s="53">
        <v>13037610</v>
      </c>
      <c r="J25" s="74"/>
      <c r="K25" s="72">
        <f t="shared" si="3"/>
        <v>13037610</v>
      </c>
      <c r="L25" s="69">
        <f t="shared" si="4"/>
        <v>-2785240</v>
      </c>
      <c r="M25" s="69"/>
      <c r="N25" s="69"/>
    </row>
    <row r="26" spans="1:14" ht="16.5">
      <c r="A26" s="63" t="s">
        <v>58</v>
      </c>
      <c r="B26" s="67" t="s">
        <v>59</v>
      </c>
      <c r="C26" s="53">
        <v>150000</v>
      </c>
      <c r="D26" s="53"/>
      <c r="E26" s="52">
        <f>C26+D26</f>
        <v>150000</v>
      </c>
      <c r="F26" s="53"/>
      <c r="G26" s="53"/>
      <c r="H26" s="55"/>
      <c r="I26" s="53"/>
      <c r="J26" s="74"/>
      <c r="K26" s="72"/>
      <c r="L26" s="69"/>
      <c r="M26" s="69"/>
      <c r="N26" s="69"/>
    </row>
    <row r="27" spans="1:14" ht="16.5">
      <c r="A27" s="63" t="s">
        <v>54</v>
      </c>
      <c r="B27" s="36" t="s">
        <v>53</v>
      </c>
      <c r="C27" s="53"/>
      <c r="D27" s="53"/>
      <c r="E27" s="55">
        <v>0</v>
      </c>
      <c r="F27" s="53"/>
      <c r="G27" s="53"/>
      <c r="H27" s="55">
        <f t="shared" si="1"/>
        <v>0</v>
      </c>
      <c r="I27" s="53"/>
      <c r="J27" s="74"/>
      <c r="K27" s="72">
        <f t="shared" si="3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</row>
    <row r="28" spans="1:14" ht="16.5">
      <c r="A28" s="37">
        <v>41030000</v>
      </c>
      <c r="B28" s="38" t="s">
        <v>55</v>
      </c>
      <c r="C28" s="56">
        <f>C29+C30+C31</f>
        <v>56123700</v>
      </c>
      <c r="D28" s="56">
        <f>D29+D30+D31</f>
        <v>6150000</v>
      </c>
      <c r="E28" s="56">
        <f>C28+D28</f>
        <v>62273700</v>
      </c>
      <c r="F28" s="56">
        <f>F29+F30+F31</f>
        <v>55362400</v>
      </c>
      <c r="G28" s="56">
        <f>G29+G30+G31</f>
        <v>0</v>
      </c>
      <c r="H28" s="59">
        <f t="shared" si="1"/>
        <v>55362400</v>
      </c>
      <c r="I28" s="56">
        <f>I29+I30+I31</f>
        <v>44536200</v>
      </c>
      <c r="J28" s="56">
        <f>J29+J30+J31</f>
        <v>0</v>
      </c>
      <c r="K28" s="69">
        <f t="shared" si="3"/>
        <v>44536200</v>
      </c>
      <c r="L28" s="69">
        <f t="shared" si="4"/>
        <v>-10826200</v>
      </c>
      <c r="M28" s="69">
        <f t="shared" si="4"/>
        <v>0</v>
      </c>
      <c r="N28" s="69">
        <f t="shared" si="4"/>
        <v>-10826200</v>
      </c>
    </row>
    <row r="29" spans="1:14" ht="16.5">
      <c r="A29" s="18">
        <v>41033900</v>
      </c>
      <c r="B29" s="40" t="s">
        <v>29</v>
      </c>
      <c r="C29" s="52">
        <v>24853400</v>
      </c>
      <c r="D29" s="53"/>
      <c r="E29" s="52">
        <f aca="true" t="shared" si="5" ref="E29:E44">C29+D29</f>
        <v>24853400</v>
      </c>
      <c r="F29" s="53">
        <v>28962200</v>
      </c>
      <c r="G29" s="59"/>
      <c r="H29" s="55">
        <f t="shared" si="1"/>
        <v>28962200</v>
      </c>
      <c r="I29" s="53">
        <v>31268100</v>
      </c>
      <c r="J29" s="59"/>
      <c r="K29" s="71">
        <f t="shared" si="3"/>
        <v>31268100</v>
      </c>
      <c r="L29" s="69">
        <f t="shared" si="4"/>
        <v>2305900</v>
      </c>
      <c r="M29" s="69">
        <f t="shared" si="4"/>
        <v>0</v>
      </c>
      <c r="N29" s="69">
        <f t="shared" si="4"/>
        <v>2305900</v>
      </c>
    </row>
    <row r="30" spans="1:14" ht="16.5">
      <c r="A30" s="18">
        <v>41034200</v>
      </c>
      <c r="B30" s="41" t="s">
        <v>28</v>
      </c>
      <c r="C30" s="52">
        <v>16323300</v>
      </c>
      <c r="D30" s="53"/>
      <c r="E30" s="52">
        <f t="shared" si="5"/>
        <v>16323300</v>
      </c>
      <c r="F30" s="53">
        <v>18677200</v>
      </c>
      <c r="G30" s="59"/>
      <c r="H30" s="55">
        <f t="shared" si="1"/>
        <v>18677200</v>
      </c>
      <c r="I30" s="53">
        <v>13268100</v>
      </c>
      <c r="J30" s="59"/>
      <c r="K30" s="71">
        <f t="shared" si="3"/>
        <v>13268100</v>
      </c>
      <c r="L30" s="69">
        <f t="shared" si="4"/>
        <v>-5409100</v>
      </c>
      <c r="M30" s="69">
        <f t="shared" si="4"/>
        <v>0</v>
      </c>
      <c r="N30" s="69">
        <f t="shared" si="4"/>
        <v>-5409100</v>
      </c>
    </row>
    <row r="31" spans="1:14" ht="49.5">
      <c r="A31" s="18">
        <v>41034500</v>
      </c>
      <c r="B31" s="39" t="s">
        <v>57</v>
      </c>
      <c r="C31" s="52">
        <v>14947000</v>
      </c>
      <c r="D31" s="53">
        <v>6150000</v>
      </c>
      <c r="E31" s="52">
        <f t="shared" si="5"/>
        <v>21097000</v>
      </c>
      <c r="F31" s="53">
        <v>7723000</v>
      </c>
      <c r="G31" s="59"/>
      <c r="H31" s="55">
        <f t="shared" si="1"/>
        <v>7723000</v>
      </c>
      <c r="I31" s="59"/>
      <c r="J31" s="59"/>
      <c r="K31" s="71">
        <f t="shared" si="3"/>
        <v>0</v>
      </c>
      <c r="L31" s="69">
        <f t="shared" si="4"/>
        <v>-7723000</v>
      </c>
      <c r="M31" s="69">
        <f t="shared" si="4"/>
        <v>0</v>
      </c>
      <c r="N31" s="69">
        <f t="shared" si="4"/>
        <v>-7723000</v>
      </c>
    </row>
    <row r="32" spans="1:14" ht="16.5">
      <c r="A32" s="33">
        <v>41050000</v>
      </c>
      <c r="B32" s="38" t="s">
        <v>56</v>
      </c>
      <c r="C32" s="56">
        <f>C33+C34+C35+C36+C38+C41+C42</f>
        <v>82107357.9</v>
      </c>
      <c r="D32" s="56">
        <f>D33+D34+D35+D36+D38+D40+D41+D42+D43</f>
        <v>1231625.2</v>
      </c>
      <c r="E32" s="56">
        <f>C32+D32</f>
        <v>83338983.10000001</v>
      </c>
      <c r="F32" s="56">
        <f>F33+F34+F35</f>
        <v>83059200</v>
      </c>
      <c r="G32" s="56">
        <f>G33+G34+G35+G36+G38+G40+G41+G42+G43</f>
        <v>398124</v>
      </c>
      <c r="H32" s="59">
        <f t="shared" si="1"/>
        <v>83457324</v>
      </c>
      <c r="I32" s="56">
        <f>I33+I34+I35+I36+I38+I40+I41+I42+I43</f>
        <v>68162593</v>
      </c>
      <c r="J32" s="56">
        <f>J33+J34+J35+J36+J38+J40+J41+J42+J43</f>
        <v>0</v>
      </c>
      <c r="K32" s="69">
        <f t="shared" si="3"/>
        <v>68162593</v>
      </c>
      <c r="L32" s="69"/>
      <c r="M32" s="69"/>
      <c r="N32" s="69"/>
    </row>
    <row r="33" spans="1:14" ht="110.25">
      <c r="A33" s="81">
        <v>41050100</v>
      </c>
      <c r="B33" s="78" t="s">
        <v>60</v>
      </c>
      <c r="C33" s="52">
        <v>41101988.7</v>
      </c>
      <c r="D33" s="52"/>
      <c r="E33" s="52">
        <f t="shared" si="5"/>
        <v>41101988.7</v>
      </c>
      <c r="F33" s="53">
        <v>36645800</v>
      </c>
      <c r="G33" s="53"/>
      <c r="H33" s="55">
        <f t="shared" si="1"/>
        <v>36645800</v>
      </c>
      <c r="I33" s="52">
        <v>18730030</v>
      </c>
      <c r="J33" s="73"/>
      <c r="K33" s="71">
        <f t="shared" si="3"/>
        <v>18730030</v>
      </c>
      <c r="L33" s="69">
        <f t="shared" si="4"/>
        <v>-17915770</v>
      </c>
      <c r="M33" s="69">
        <f t="shared" si="4"/>
        <v>0</v>
      </c>
      <c r="N33" s="69">
        <f t="shared" si="4"/>
        <v>-17915770</v>
      </c>
    </row>
    <row r="34" spans="1:14" ht="63">
      <c r="A34" s="81">
        <v>41050200</v>
      </c>
      <c r="B34" s="78" t="s">
        <v>61</v>
      </c>
      <c r="C34" s="52">
        <v>7251404.06</v>
      </c>
      <c r="D34" s="52"/>
      <c r="E34" s="52">
        <f t="shared" si="5"/>
        <v>7251404.06</v>
      </c>
      <c r="F34" s="53">
        <v>11194600</v>
      </c>
      <c r="G34" s="53"/>
      <c r="H34" s="55">
        <f t="shared" si="1"/>
        <v>11194600</v>
      </c>
      <c r="I34" s="52">
        <v>10157700</v>
      </c>
      <c r="J34" s="73"/>
      <c r="K34" s="71">
        <f t="shared" si="3"/>
        <v>10157700</v>
      </c>
      <c r="L34" s="69">
        <f t="shared" si="4"/>
        <v>-1036900</v>
      </c>
      <c r="M34" s="69">
        <f t="shared" si="4"/>
        <v>0</v>
      </c>
      <c r="N34" s="69">
        <f t="shared" si="4"/>
        <v>-1036900</v>
      </c>
    </row>
    <row r="35" spans="1:14" ht="173.25">
      <c r="A35" s="82">
        <v>41050300</v>
      </c>
      <c r="B35" s="79" t="s">
        <v>62</v>
      </c>
      <c r="C35" s="52">
        <v>28997406.17</v>
      </c>
      <c r="D35" s="52"/>
      <c r="E35" s="52">
        <f t="shared" si="5"/>
        <v>28997406.17</v>
      </c>
      <c r="F35" s="53">
        <v>35218800</v>
      </c>
      <c r="G35" s="53"/>
      <c r="H35" s="55">
        <f t="shared" si="1"/>
        <v>35218800</v>
      </c>
      <c r="I35" s="52">
        <v>37095500</v>
      </c>
      <c r="J35" s="73"/>
      <c r="K35" s="71">
        <f t="shared" si="3"/>
        <v>37095500</v>
      </c>
      <c r="L35" s="69">
        <f t="shared" si="4"/>
        <v>1876700</v>
      </c>
      <c r="M35" s="69">
        <f t="shared" si="4"/>
        <v>0</v>
      </c>
      <c r="N35" s="69">
        <f t="shared" si="4"/>
        <v>1876700</v>
      </c>
    </row>
    <row r="36" spans="1:14" ht="141.75">
      <c r="A36" s="82">
        <v>41050700</v>
      </c>
      <c r="B36" s="80" t="s">
        <v>63</v>
      </c>
      <c r="C36" s="52">
        <v>697757.82</v>
      </c>
      <c r="D36" s="52"/>
      <c r="E36" s="52">
        <f t="shared" si="5"/>
        <v>697757.82</v>
      </c>
      <c r="F36" s="53">
        <v>777700</v>
      </c>
      <c r="G36" s="53"/>
      <c r="H36" s="55">
        <f t="shared" si="1"/>
        <v>777700</v>
      </c>
      <c r="I36" s="52">
        <v>1031100</v>
      </c>
      <c r="J36" s="73"/>
      <c r="K36" s="71">
        <f t="shared" si="3"/>
        <v>1031100</v>
      </c>
      <c r="L36" s="69">
        <f t="shared" si="4"/>
        <v>253400</v>
      </c>
      <c r="M36" s="69">
        <f t="shared" si="4"/>
        <v>0</v>
      </c>
      <c r="N36" s="69">
        <f t="shared" si="4"/>
        <v>253400</v>
      </c>
    </row>
    <row r="37" spans="1:14" ht="31.5">
      <c r="A37" s="82">
        <v>41051100</v>
      </c>
      <c r="B37" s="80" t="s">
        <v>80</v>
      </c>
      <c r="C37" s="52"/>
      <c r="D37" s="52"/>
      <c r="E37" s="52"/>
      <c r="F37" s="53">
        <v>245150</v>
      </c>
      <c r="G37" s="53"/>
      <c r="H37" s="55">
        <f t="shared" si="1"/>
        <v>245150</v>
      </c>
      <c r="I37" s="52"/>
      <c r="J37" s="73"/>
      <c r="K37" s="71"/>
      <c r="L37" s="69"/>
      <c r="M37" s="69"/>
      <c r="N37" s="69"/>
    </row>
    <row r="38" spans="1:14" ht="47.25">
      <c r="A38" s="82">
        <v>41051200</v>
      </c>
      <c r="B38" s="80" t="s">
        <v>64</v>
      </c>
      <c r="C38" s="54">
        <v>7999.15</v>
      </c>
      <c r="D38" s="52"/>
      <c r="E38" s="52">
        <f>C38+D38</f>
        <v>7999.15</v>
      </c>
      <c r="F38" s="55">
        <v>40558</v>
      </c>
      <c r="G38" s="53"/>
      <c r="H38" s="55">
        <f>F38+G38</f>
        <v>40558</v>
      </c>
      <c r="I38" s="53">
        <v>64567</v>
      </c>
      <c r="J38" s="74"/>
      <c r="K38" s="72">
        <f>I38+J38</f>
        <v>64567</v>
      </c>
      <c r="L38" s="69">
        <f t="shared" si="4"/>
        <v>24009</v>
      </c>
      <c r="M38" s="69">
        <f t="shared" si="4"/>
        <v>0</v>
      </c>
      <c r="N38" s="69">
        <f t="shared" si="4"/>
        <v>24009</v>
      </c>
    </row>
    <row r="39" spans="1:14" ht="47.25">
      <c r="A39" s="82">
        <v>41051400</v>
      </c>
      <c r="B39" s="80" t="s">
        <v>81</v>
      </c>
      <c r="C39" s="54"/>
      <c r="D39" s="52"/>
      <c r="E39" s="52"/>
      <c r="F39" s="55">
        <v>506702</v>
      </c>
      <c r="G39" s="53"/>
      <c r="H39" s="55">
        <f>F39+G39</f>
        <v>506702</v>
      </c>
      <c r="I39" s="53"/>
      <c r="J39" s="74"/>
      <c r="K39" s="72"/>
      <c r="L39" s="69"/>
      <c r="M39" s="69"/>
      <c r="N39" s="69"/>
    </row>
    <row r="40" spans="1:14" ht="31.5">
      <c r="A40" s="83">
        <v>41051500</v>
      </c>
      <c r="B40" s="80" t="s">
        <v>65</v>
      </c>
      <c r="C40" s="52"/>
      <c r="D40" s="52"/>
      <c r="E40" s="52">
        <f t="shared" si="5"/>
        <v>0</v>
      </c>
      <c r="F40" s="75"/>
      <c r="G40" s="53"/>
      <c r="H40" s="55">
        <f t="shared" si="1"/>
        <v>0</v>
      </c>
      <c r="I40" s="53">
        <v>193510</v>
      </c>
      <c r="J40" s="74"/>
      <c r="K40" s="72">
        <f t="shared" si="3"/>
        <v>193510</v>
      </c>
      <c r="L40" s="69">
        <f t="shared" si="4"/>
        <v>193510</v>
      </c>
      <c r="M40" s="69">
        <f t="shared" si="4"/>
        <v>0</v>
      </c>
      <c r="N40" s="69">
        <f t="shared" si="4"/>
        <v>193510</v>
      </c>
    </row>
    <row r="41" spans="1:14" ht="47.25">
      <c r="A41" s="83">
        <v>41052000</v>
      </c>
      <c r="B41" s="78" t="s">
        <v>66</v>
      </c>
      <c r="C41" s="52">
        <v>217070</v>
      </c>
      <c r="D41" s="52"/>
      <c r="E41" s="52">
        <f>C41+D41</f>
        <v>217070</v>
      </c>
      <c r="F41" s="53">
        <v>443100</v>
      </c>
      <c r="G41" s="53"/>
      <c r="H41" s="55">
        <f>F41+G41</f>
        <v>443100</v>
      </c>
      <c r="I41" s="53">
        <v>162350</v>
      </c>
      <c r="J41" s="74"/>
      <c r="K41" s="72">
        <f>I41+J41</f>
        <v>162350</v>
      </c>
      <c r="L41" s="69">
        <f t="shared" si="4"/>
        <v>-280750</v>
      </c>
      <c r="M41" s="69">
        <f t="shared" si="4"/>
        <v>0</v>
      </c>
      <c r="N41" s="69">
        <f t="shared" si="4"/>
        <v>-280750</v>
      </c>
    </row>
    <row r="42" spans="1:14" ht="16.5">
      <c r="A42" s="81">
        <v>41053900</v>
      </c>
      <c r="B42" s="62" t="s">
        <v>67</v>
      </c>
      <c r="C42" s="54">
        <v>3833732</v>
      </c>
      <c r="D42" s="52">
        <v>1231625.2</v>
      </c>
      <c r="E42" s="52">
        <f t="shared" si="5"/>
        <v>5065357.2</v>
      </c>
      <c r="F42" s="53">
        <v>1937414.5</v>
      </c>
      <c r="G42" s="53">
        <v>398124</v>
      </c>
      <c r="H42" s="55">
        <f t="shared" si="1"/>
        <v>2335538.5</v>
      </c>
      <c r="I42" s="53">
        <v>727836</v>
      </c>
      <c r="J42" s="74"/>
      <c r="K42" s="72">
        <f t="shared" si="3"/>
        <v>727836</v>
      </c>
      <c r="L42" s="69">
        <f t="shared" si="4"/>
        <v>-1209578.5</v>
      </c>
      <c r="M42" s="69">
        <f t="shared" si="4"/>
        <v>-398124</v>
      </c>
      <c r="N42" s="69">
        <f t="shared" si="4"/>
        <v>-1607702.5</v>
      </c>
    </row>
    <row r="43" spans="1:14" ht="16.5">
      <c r="A43" s="76"/>
      <c r="B43" s="49"/>
      <c r="C43" s="52"/>
      <c r="D43" s="52"/>
      <c r="E43" s="52">
        <f t="shared" si="5"/>
        <v>0</v>
      </c>
      <c r="F43" s="53"/>
      <c r="G43" s="53"/>
      <c r="H43" s="55">
        <f t="shared" si="1"/>
        <v>0</v>
      </c>
      <c r="I43" s="53"/>
      <c r="J43" s="53"/>
      <c r="K43" s="55"/>
      <c r="L43" s="57"/>
      <c r="M43" s="57"/>
      <c r="N43" s="57"/>
    </row>
    <row r="44" spans="1:14" ht="16.5">
      <c r="A44" s="18"/>
      <c r="B44" s="42" t="s">
        <v>22</v>
      </c>
      <c r="C44" s="60">
        <f>C21+C22</f>
        <v>178085779.53</v>
      </c>
      <c r="D44" s="60">
        <f>D21+D23+D28+D32</f>
        <v>8879462.31</v>
      </c>
      <c r="E44" s="56">
        <f t="shared" si="5"/>
        <v>186965241.84</v>
      </c>
      <c r="F44" s="60">
        <f>F21+F23+F28+F32</f>
        <v>189832550</v>
      </c>
      <c r="G44" s="60">
        <f>G21+G23+G28+G32</f>
        <v>1778982</v>
      </c>
      <c r="H44" s="51">
        <f t="shared" si="1"/>
        <v>191611532</v>
      </c>
      <c r="I44" s="60">
        <f>I21+I23+I28+I32</f>
        <v>163813103</v>
      </c>
      <c r="J44" s="60">
        <f>J21+J23+J28+J32</f>
        <v>1145030</v>
      </c>
      <c r="K44" s="68">
        <f t="shared" si="3"/>
        <v>164958133</v>
      </c>
      <c r="L44" s="69">
        <f t="shared" si="4"/>
        <v>-26019447</v>
      </c>
      <c r="M44" s="69">
        <f t="shared" si="4"/>
        <v>-633952</v>
      </c>
      <c r="N44" s="69">
        <f t="shared" si="4"/>
        <v>-26653399</v>
      </c>
    </row>
    <row r="47" spans="2:7" ht="18.75">
      <c r="B47" s="2" t="s">
        <v>83</v>
      </c>
      <c r="G47" s="1" t="s">
        <v>82</v>
      </c>
    </row>
  </sheetData>
  <sheetProtection/>
  <mergeCells count="19">
    <mergeCell ref="N7:N8"/>
    <mergeCell ref="J7:J8"/>
    <mergeCell ref="K7:K8"/>
    <mergeCell ref="L7:L8"/>
    <mergeCell ref="M7:M8"/>
    <mergeCell ref="F7:F8"/>
    <mergeCell ref="G7:G8"/>
    <mergeCell ref="H7:H8"/>
    <mergeCell ref="I7:I8"/>
    <mergeCell ref="A2:N2"/>
    <mergeCell ref="A6:A8"/>
    <mergeCell ref="B6:B8"/>
    <mergeCell ref="C6:E6"/>
    <mergeCell ref="F6:H6"/>
    <mergeCell ref="I6:K6"/>
    <mergeCell ref="L6:N6"/>
    <mergeCell ref="C7:C8"/>
    <mergeCell ref="D7:D8"/>
    <mergeCell ref="E7:E8"/>
  </mergeCells>
  <printOptions horizontalCentered="1"/>
  <pageMargins left="0" right="0" top="0.1968503937007874" bottom="0.1968503937007874" header="0.5118110236220472" footer="0.1968503937007874"/>
  <pageSetup fitToHeight="2" horizontalDpi="600" verticalDpi="600" orientation="landscape" paperSize="9" scale="4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O25"/>
  <sheetViews>
    <sheetView zoomScale="96" zoomScaleNormal="96" zoomScalePageLayoutView="0" workbookViewId="0" topLeftCell="A3">
      <pane ySplit="7" topLeftCell="A21" activePane="bottomLeft" state="frozen"/>
      <selection pane="topLeft" activeCell="A3" sqref="A3"/>
      <selection pane="bottomLeft" activeCell="K18" sqref="K18"/>
    </sheetView>
  </sheetViews>
  <sheetFormatPr defaultColWidth="9.00390625" defaultRowHeight="12.75"/>
  <cols>
    <col min="1" max="1" width="9.875" style="4" customWidth="1"/>
    <col min="2" max="2" width="36.50390625" style="4" customWidth="1"/>
    <col min="3" max="3" width="18.00390625" style="4" customWidth="1"/>
    <col min="4" max="4" width="16.625" style="4" customWidth="1"/>
    <col min="5" max="5" width="17.50390625" style="4" customWidth="1"/>
    <col min="6" max="6" width="18.375" style="4" customWidth="1"/>
    <col min="7" max="7" width="16.00390625" style="4" customWidth="1"/>
    <col min="8" max="8" width="19.375" style="4" customWidth="1"/>
    <col min="9" max="9" width="16.625" style="4" customWidth="1"/>
    <col min="10" max="10" width="13.125" style="4" customWidth="1"/>
    <col min="11" max="11" width="14.00390625" style="4" customWidth="1"/>
    <col min="12" max="12" width="15.125" style="4" customWidth="1"/>
    <col min="13" max="13" width="13.875" style="4" customWidth="1"/>
    <col min="14" max="14" width="16.625" style="4" customWidth="1"/>
    <col min="15" max="15" width="9.375" style="4" hidden="1" customWidth="1"/>
    <col min="16" max="16384" width="9.375" style="4" customWidth="1"/>
  </cols>
  <sheetData>
    <row r="4" spans="11:14" ht="18.75">
      <c r="K4" s="5"/>
      <c r="L4" s="5"/>
      <c r="M4" s="5"/>
      <c r="N4" s="5"/>
    </row>
    <row r="5" spans="2:14" ht="18.75">
      <c r="B5" s="137" t="s">
        <v>36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2:12" ht="20.25">
      <c r="B6" s="6" t="s">
        <v>12</v>
      </c>
      <c r="C6" s="6"/>
      <c r="D6" s="6"/>
      <c r="E6" s="6"/>
      <c r="L6" s="4" t="s">
        <v>33</v>
      </c>
    </row>
    <row r="7" spans="1:15" ht="44.25" customHeight="1">
      <c r="A7" s="123" t="s">
        <v>0</v>
      </c>
      <c r="B7" s="138" t="s">
        <v>77</v>
      </c>
      <c r="C7" s="130" t="s">
        <v>68</v>
      </c>
      <c r="D7" s="131"/>
      <c r="E7" s="132"/>
      <c r="F7" s="139" t="s">
        <v>69</v>
      </c>
      <c r="G7" s="140"/>
      <c r="H7" s="141"/>
      <c r="I7" s="112" t="s">
        <v>50</v>
      </c>
      <c r="J7" s="113"/>
      <c r="K7" s="114"/>
      <c r="L7" s="112" t="s">
        <v>79</v>
      </c>
      <c r="M7" s="113"/>
      <c r="N7" s="114"/>
      <c r="O7" s="128"/>
    </row>
    <row r="8" spans="1:15" ht="33.75" customHeight="1">
      <c r="A8" s="123"/>
      <c r="B8" s="138"/>
      <c r="C8" s="133" t="s">
        <v>9</v>
      </c>
      <c r="D8" s="126" t="s">
        <v>10</v>
      </c>
      <c r="E8" s="124" t="s">
        <v>1</v>
      </c>
      <c r="F8" s="133" t="s">
        <v>9</v>
      </c>
      <c r="G8" s="126" t="s">
        <v>10</v>
      </c>
      <c r="H8" s="124" t="s">
        <v>1</v>
      </c>
      <c r="I8" s="115" t="s">
        <v>9</v>
      </c>
      <c r="J8" s="135" t="s">
        <v>34</v>
      </c>
      <c r="K8" s="119" t="s">
        <v>1</v>
      </c>
      <c r="L8" s="115" t="s">
        <v>9</v>
      </c>
      <c r="M8" s="135" t="s">
        <v>34</v>
      </c>
      <c r="N8" s="119" t="s">
        <v>1</v>
      </c>
      <c r="O8" s="129"/>
    </row>
    <row r="9" spans="1:15" ht="2.25" customHeight="1">
      <c r="A9" s="123"/>
      <c r="B9" s="138"/>
      <c r="C9" s="134"/>
      <c r="D9" s="127"/>
      <c r="E9" s="125"/>
      <c r="F9" s="134"/>
      <c r="G9" s="127"/>
      <c r="H9" s="125"/>
      <c r="I9" s="116"/>
      <c r="J9" s="136"/>
      <c r="K9" s="120"/>
      <c r="L9" s="116"/>
      <c r="M9" s="136"/>
      <c r="N9" s="120"/>
      <c r="O9" s="7"/>
    </row>
    <row r="10" spans="1:15" ht="24.75" customHeight="1">
      <c r="A10" s="88" t="s">
        <v>40</v>
      </c>
      <c r="B10" s="13" t="s">
        <v>2</v>
      </c>
      <c r="C10" s="102">
        <v>1748082.7999999996</v>
      </c>
      <c r="D10" s="84"/>
      <c r="E10" s="85">
        <f>C10+D10</f>
        <v>1748082.7999999996</v>
      </c>
      <c r="F10" s="89">
        <v>2812900</v>
      </c>
      <c r="G10" s="89"/>
      <c r="H10" s="89">
        <f>F10+G10</f>
        <v>2812900</v>
      </c>
      <c r="I10" s="91">
        <f>3134500+26500</f>
        <v>3161000</v>
      </c>
      <c r="J10" s="91"/>
      <c r="K10" s="91">
        <f>I10+J10</f>
        <v>3161000</v>
      </c>
      <c r="L10" s="93">
        <f>I10-F10</f>
        <v>348100</v>
      </c>
      <c r="M10" s="93">
        <f>J10-G10</f>
        <v>0</v>
      </c>
      <c r="N10" s="93">
        <f>K10-H10</f>
        <v>348100</v>
      </c>
      <c r="O10" s="7"/>
    </row>
    <row r="11" spans="1:15" ht="24.75" customHeight="1">
      <c r="A11" s="88" t="s">
        <v>41</v>
      </c>
      <c r="B11" s="13" t="s">
        <v>3</v>
      </c>
      <c r="C11" s="102">
        <v>43454853.519999996</v>
      </c>
      <c r="D11" s="102">
        <v>2021871.0699999998</v>
      </c>
      <c r="E11" s="85">
        <f aca="true" t="shared" si="0" ref="E11:E23">C11+D11</f>
        <v>45476724.589999996</v>
      </c>
      <c r="F11" s="89">
        <v>56490400</v>
      </c>
      <c r="G11" s="89">
        <v>3217900</v>
      </c>
      <c r="H11" s="89">
        <f>F11+G11</f>
        <v>59708300</v>
      </c>
      <c r="I11" s="91">
        <f>57057857-555500-414100-3620+1028400+45400</f>
        <v>57158437</v>
      </c>
      <c r="J11" s="91">
        <f>799620+51860</f>
        <v>851480</v>
      </c>
      <c r="K11" s="91">
        <f aca="true" t="shared" si="1" ref="K11:K23">I11+J11</f>
        <v>58009917</v>
      </c>
      <c r="L11" s="93">
        <f aca="true" t="shared" si="2" ref="L11:N23">I11-F11</f>
        <v>668037</v>
      </c>
      <c r="M11" s="93">
        <f t="shared" si="2"/>
        <v>-2366420</v>
      </c>
      <c r="N11" s="93">
        <f t="shared" si="2"/>
        <v>-1698383</v>
      </c>
      <c r="O11" s="7"/>
    </row>
    <row r="12" spans="1:15" ht="24.75" customHeight="1">
      <c r="A12" s="88" t="s">
        <v>42</v>
      </c>
      <c r="B12" s="13" t="s">
        <v>4</v>
      </c>
      <c r="C12" s="102">
        <v>8825505.72</v>
      </c>
      <c r="D12" s="102">
        <v>568147.51</v>
      </c>
      <c r="E12" s="85">
        <f t="shared" si="0"/>
        <v>9393653.23</v>
      </c>
      <c r="F12" s="89">
        <v>10780000</v>
      </c>
      <c r="G12" s="89">
        <v>571300</v>
      </c>
      <c r="H12" s="89">
        <f>F12+G12</f>
        <v>11351300</v>
      </c>
      <c r="I12" s="91">
        <f>162350+1500000</f>
        <v>1662350</v>
      </c>
      <c r="J12" s="91"/>
      <c r="K12" s="91">
        <f t="shared" si="1"/>
        <v>1662350</v>
      </c>
      <c r="L12" s="93">
        <f t="shared" si="2"/>
        <v>-9117650</v>
      </c>
      <c r="M12" s="93">
        <f t="shared" si="2"/>
        <v>-571300</v>
      </c>
      <c r="N12" s="93">
        <f t="shared" si="2"/>
        <v>-9688950</v>
      </c>
      <c r="O12" s="7"/>
    </row>
    <row r="13" spans="1:15" ht="35.25" customHeight="1">
      <c r="A13" s="88" t="s">
        <v>43</v>
      </c>
      <c r="B13" s="13" t="s">
        <v>5</v>
      </c>
      <c r="C13" s="102">
        <v>82807081.97999997</v>
      </c>
      <c r="D13" s="102">
        <v>289316.01</v>
      </c>
      <c r="E13" s="85">
        <f t="shared" si="0"/>
        <v>83096397.98999998</v>
      </c>
      <c r="F13" s="89">
        <v>90614200</v>
      </c>
      <c r="G13" s="89">
        <v>273100</v>
      </c>
      <c r="H13" s="89">
        <f aca="true" t="shared" si="3" ref="H13:H22">F13+G13</f>
        <v>90887300</v>
      </c>
      <c r="I13" s="91">
        <f>73380866+414100+3620+603300</f>
        <v>74401886</v>
      </c>
      <c r="J13" s="91">
        <v>277910</v>
      </c>
      <c r="K13" s="91">
        <f t="shared" si="1"/>
        <v>74679796</v>
      </c>
      <c r="L13" s="93">
        <f t="shared" si="2"/>
        <v>-16212314</v>
      </c>
      <c r="M13" s="93">
        <f t="shared" si="2"/>
        <v>4810</v>
      </c>
      <c r="N13" s="93">
        <f t="shared" si="2"/>
        <v>-16207504</v>
      </c>
      <c r="O13" s="7"/>
    </row>
    <row r="14" spans="1:15" ht="24" customHeight="1">
      <c r="A14" s="88" t="s">
        <v>44</v>
      </c>
      <c r="B14" s="13" t="s">
        <v>6</v>
      </c>
      <c r="C14" s="102">
        <v>3658201.3000000003</v>
      </c>
      <c r="D14" s="102">
        <v>224696.66</v>
      </c>
      <c r="E14" s="85">
        <f t="shared" si="0"/>
        <v>3882897.9600000004</v>
      </c>
      <c r="F14" s="89">
        <v>3513100</v>
      </c>
      <c r="G14" s="89">
        <v>269600</v>
      </c>
      <c r="H14" s="89">
        <f t="shared" si="3"/>
        <v>3782700</v>
      </c>
      <c r="I14" s="91">
        <f>4877800-1028400</f>
        <v>3849400</v>
      </c>
      <c r="J14" s="91">
        <f>67500-51860</f>
        <v>15640</v>
      </c>
      <c r="K14" s="91">
        <f t="shared" si="1"/>
        <v>3865040</v>
      </c>
      <c r="L14" s="93">
        <f t="shared" si="2"/>
        <v>336300</v>
      </c>
      <c r="M14" s="93">
        <f t="shared" si="2"/>
        <v>-253960</v>
      </c>
      <c r="N14" s="93">
        <f t="shared" si="2"/>
        <v>82340</v>
      </c>
      <c r="O14" s="7"/>
    </row>
    <row r="15" spans="1:15" ht="24.75" customHeight="1">
      <c r="A15" s="88" t="s">
        <v>45</v>
      </c>
      <c r="B15" s="13" t="s">
        <v>7</v>
      </c>
      <c r="C15" s="102">
        <v>512312.99</v>
      </c>
      <c r="D15" s="86">
        <v>7500</v>
      </c>
      <c r="E15" s="85">
        <f t="shared" si="0"/>
        <v>519812.99</v>
      </c>
      <c r="F15" s="89">
        <v>591800</v>
      </c>
      <c r="G15" s="89">
        <v>120</v>
      </c>
      <c r="H15" s="89">
        <f t="shared" si="3"/>
        <v>591920</v>
      </c>
      <c r="I15" s="91">
        <f>555500+80000</f>
        <v>635500</v>
      </c>
      <c r="J15" s="91"/>
      <c r="K15" s="91">
        <f t="shared" si="1"/>
        <v>635500</v>
      </c>
      <c r="L15" s="93">
        <f t="shared" si="2"/>
        <v>43700</v>
      </c>
      <c r="M15" s="93">
        <f t="shared" si="2"/>
        <v>-120</v>
      </c>
      <c r="N15" s="93">
        <f t="shared" si="2"/>
        <v>43580</v>
      </c>
      <c r="O15" s="7"/>
    </row>
    <row r="16" spans="1:15" ht="19.5" customHeight="1" hidden="1">
      <c r="A16" s="88" t="s">
        <v>46</v>
      </c>
      <c r="B16" s="13" t="s">
        <v>11</v>
      </c>
      <c r="C16" s="87"/>
      <c r="D16" s="102"/>
      <c r="E16" s="85">
        <f t="shared" si="0"/>
        <v>0</v>
      </c>
      <c r="F16" s="89"/>
      <c r="G16" s="89"/>
      <c r="H16" s="89">
        <f t="shared" si="3"/>
        <v>0</v>
      </c>
      <c r="I16" s="91"/>
      <c r="J16" s="91"/>
      <c r="K16" s="91">
        <f t="shared" si="1"/>
        <v>0</v>
      </c>
      <c r="L16" s="93">
        <f t="shared" si="2"/>
        <v>0</v>
      </c>
      <c r="M16" s="93">
        <f t="shared" si="2"/>
        <v>0</v>
      </c>
      <c r="N16" s="93">
        <f t="shared" si="2"/>
        <v>0</v>
      </c>
      <c r="O16" s="7"/>
    </row>
    <row r="17" spans="1:15" ht="1.5" customHeight="1" hidden="1">
      <c r="A17" s="88" t="s">
        <v>70</v>
      </c>
      <c r="B17" s="13" t="s">
        <v>71</v>
      </c>
      <c r="C17" s="102"/>
      <c r="D17" s="102"/>
      <c r="E17" s="85">
        <f t="shared" si="0"/>
        <v>0</v>
      </c>
      <c r="F17" s="89"/>
      <c r="G17" s="89"/>
      <c r="H17" s="89"/>
      <c r="I17" s="91"/>
      <c r="J17" s="91"/>
      <c r="K17" s="91"/>
      <c r="L17" s="93"/>
      <c r="M17" s="93"/>
      <c r="N17" s="93"/>
      <c r="O17" s="7"/>
    </row>
    <row r="18" spans="1:15" ht="23.25" customHeight="1">
      <c r="A18" s="88" t="s">
        <v>75</v>
      </c>
      <c r="B18" s="65" t="s">
        <v>74</v>
      </c>
      <c r="C18" s="102">
        <f>2999.88+193680</f>
        <v>196679.88</v>
      </c>
      <c r="D18" s="102">
        <f>63329.78+129231.3</f>
        <v>192561.08000000002</v>
      </c>
      <c r="E18" s="89">
        <f t="shared" si="0"/>
        <v>389240.96</v>
      </c>
      <c r="F18" s="89">
        <v>1589800</v>
      </c>
      <c r="G18" s="89">
        <v>4063300</v>
      </c>
      <c r="H18" s="89">
        <f t="shared" si="3"/>
        <v>5653100</v>
      </c>
      <c r="I18" s="91">
        <v>55000</v>
      </c>
      <c r="J18" s="91"/>
      <c r="K18" s="91">
        <f t="shared" si="1"/>
        <v>55000</v>
      </c>
      <c r="L18" s="93">
        <f t="shared" si="2"/>
        <v>-1534800</v>
      </c>
      <c r="M18" s="93">
        <f t="shared" si="2"/>
        <v>-4063300</v>
      </c>
      <c r="N18" s="93">
        <f t="shared" si="2"/>
        <v>-5598100</v>
      </c>
      <c r="O18" s="7"/>
    </row>
    <row r="19" spans="1:15" ht="27" customHeight="1">
      <c r="A19" s="12" t="s">
        <v>72</v>
      </c>
      <c r="B19" s="13" t="s">
        <v>76</v>
      </c>
      <c r="C19" s="87">
        <v>90233.51</v>
      </c>
      <c r="D19" s="102">
        <v>40000</v>
      </c>
      <c r="E19" s="85">
        <f>C19+D19</f>
        <v>130233.51</v>
      </c>
      <c r="F19" s="89">
        <v>463800</v>
      </c>
      <c r="G19" s="89"/>
      <c r="H19" s="89">
        <f t="shared" si="3"/>
        <v>463800</v>
      </c>
      <c r="I19" s="91">
        <v>1039700</v>
      </c>
      <c r="J19" s="91"/>
      <c r="K19" s="91">
        <f t="shared" si="1"/>
        <v>1039700</v>
      </c>
      <c r="L19" s="93">
        <f t="shared" si="2"/>
        <v>575900</v>
      </c>
      <c r="M19" s="93">
        <f t="shared" si="2"/>
        <v>0</v>
      </c>
      <c r="N19" s="93">
        <f t="shared" si="2"/>
        <v>575900</v>
      </c>
      <c r="O19" s="7"/>
    </row>
    <row r="20" spans="1:15" ht="20.25" customHeight="1">
      <c r="A20" s="88"/>
      <c r="B20" s="13"/>
      <c r="C20" s="84"/>
      <c r="D20" s="84"/>
      <c r="E20" s="85">
        <f t="shared" si="0"/>
        <v>0</v>
      </c>
      <c r="F20" s="89"/>
      <c r="G20" s="89"/>
      <c r="H20" s="89">
        <f t="shared" si="3"/>
        <v>0</v>
      </c>
      <c r="I20" s="91"/>
      <c r="J20" s="91"/>
      <c r="K20" s="91">
        <f t="shared" si="1"/>
        <v>0</v>
      </c>
      <c r="L20" s="93">
        <f t="shared" si="2"/>
        <v>0</v>
      </c>
      <c r="M20" s="93">
        <f t="shared" si="2"/>
        <v>0</v>
      </c>
      <c r="N20" s="93">
        <f t="shared" si="2"/>
        <v>0</v>
      </c>
      <c r="O20" s="7"/>
    </row>
    <row r="21" spans="1:15" s="99" customFormat="1" ht="24" customHeight="1">
      <c r="A21" s="100"/>
      <c r="B21" s="95" t="s">
        <v>1</v>
      </c>
      <c r="C21" s="77">
        <f>SUM(C10:C20)</f>
        <v>141292951.7</v>
      </c>
      <c r="D21" s="77">
        <f>SUM(D10:D20)</f>
        <v>3344092.33</v>
      </c>
      <c r="E21" s="61">
        <f t="shared" si="0"/>
        <v>144637044.03</v>
      </c>
      <c r="F21" s="61">
        <f aca="true" t="shared" si="4" ref="F21:K21">SUM(F10:F20)</f>
        <v>166856000</v>
      </c>
      <c r="G21" s="90">
        <f t="shared" si="4"/>
        <v>8395320</v>
      </c>
      <c r="H21" s="77">
        <f t="shared" si="4"/>
        <v>175251320</v>
      </c>
      <c r="I21" s="96">
        <f t="shared" si="4"/>
        <v>141963273</v>
      </c>
      <c r="J21" s="96">
        <f t="shared" si="4"/>
        <v>1145030</v>
      </c>
      <c r="K21" s="96">
        <f t="shared" si="4"/>
        <v>143108303</v>
      </c>
      <c r="L21" s="97">
        <f t="shared" si="2"/>
        <v>-24892727</v>
      </c>
      <c r="M21" s="97">
        <f t="shared" si="2"/>
        <v>-7250290</v>
      </c>
      <c r="N21" s="97">
        <f t="shared" si="2"/>
        <v>-32143017</v>
      </c>
      <c r="O21" s="98"/>
    </row>
    <row r="22" spans="1:15" ht="24" customHeight="1">
      <c r="A22" s="88" t="s">
        <v>73</v>
      </c>
      <c r="B22" s="14" t="s">
        <v>78</v>
      </c>
      <c r="C22" s="102">
        <v>28626456.68</v>
      </c>
      <c r="D22" s="102">
        <v>6944510</v>
      </c>
      <c r="E22" s="85">
        <f t="shared" si="0"/>
        <v>35570966.68</v>
      </c>
      <c r="F22" s="89">
        <v>25903550</v>
      </c>
      <c r="G22" s="89">
        <v>607715</v>
      </c>
      <c r="H22" s="89">
        <f t="shared" si="3"/>
        <v>26511265</v>
      </c>
      <c r="I22" s="91">
        <v>21849830</v>
      </c>
      <c r="J22" s="91"/>
      <c r="K22" s="91">
        <f t="shared" si="1"/>
        <v>21849830</v>
      </c>
      <c r="L22" s="93">
        <f t="shared" si="2"/>
        <v>-4053720</v>
      </c>
      <c r="M22" s="93">
        <f t="shared" si="2"/>
        <v>-607715</v>
      </c>
      <c r="N22" s="93">
        <f t="shared" si="2"/>
        <v>-4661435</v>
      </c>
      <c r="O22" s="7"/>
    </row>
    <row r="23" spans="1:15" s="99" customFormat="1" ht="25.5" customHeight="1">
      <c r="A23" s="94"/>
      <c r="B23" s="95" t="s">
        <v>8</v>
      </c>
      <c r="C23" s="61">
        <f>C21+C22</f>
        <v>169919408.38</v>
      </c>
      <c r="D23" s="61">
        <f aca="true" t="shared" si="5" ref="D23:J23">D21+D22</f>
        <v>10288602.33</v>
      </c>
      <c r="E23" s="61">
        <f t="shared" si="0"/>
        <v>180208010.71</v>
      </c>
      <c r="F23" s="77">
        <f t="shared" si="5"/>
        <v>192759550</v>
      </c>
      <c r="G23" s="92">
        <f t="shared" si="5"/>
        <v>9003035</v>
      </c>
      <c r="H23" s="77">
        <f>F23+G23</f>
        <v>201762585</v>
      </c>
      <c r="I23" s="96">
        <f t="shared" si="5"/>
        <v>163813103</v>
      </c>
      <c r="J23" s="96">
        <f t="shared" si="5"/>
        <v>1145030</v>
      </c>
      <c r="K23" s="96">
        <f t="shared" si="1"/>
        <v>164958133</v>
      </c>
      <c r="L23" s="97">
        <f t="shared" si="2"/>
        <v>-28946447</v>
      </c>
      <c r="M23" s="97">
        <f t="shared" si="2"/>
        <v>-7858005</v>
      </c>
      <c r="N23" s="97">
        <f t="shared" si="2"/>
        <v>-36804452</v>
      </c>
      <c r="O23" s="98"/>
    </row>
    <row r="24" spans="1:14" ht="18.75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  <c r="L24" s="10"/>
      <c r="M24" s="10"/>
      <c r="N24" s="10"/>
    </row>
    <row r="25" spans="1:14" ht="18.75">
      <c r="A25" s="8"/>
      <c r="B25" s="2" t="s">
        <v>37</v>
      </c>
      <c r="C25" s="2"/>
      <c r="D25" s="2"/>
      <c r="E25" s="2"/>
      <c r="F25" s="2" t="s">
        <v>38</v>
      </c>
      <c r="G25" s="1"/>
      <c r="H25" s="10"/>
      <c r="I25" s="10"/>
      <c r="J25" s="10"/>
      <c r="K25" s="11"/>
      <c r="L25" s="10"/>
      <c r="M25" s="10"/>
      <c r="N25" s="10"/>
    </row>
  </sheetData>
  <sheetProtection/>
  <mergeCells count="20">
    <mergeCell ref="B5:N5"/>
    <mergeCell ref="I7:K7"/>
    <mergeCell ref="B7:B9"/>
    <mergeCell ref="F7:H7"/>
    <mergeCell ref="F8:F9"/>
    <mergeCell ref="I8:I9"/>
    <mergeCell ref="K8:K9"/>
    <mergeCell ref="L7:N7"/>
    <mergeCell ref="L8:L9"/>
    <mergeCell ref="M8:M9"/>
    <mergeCell ref="A7:A9"/>
    <mergeCell ref="H8:H9"/>
    <mergeCell ref="G8:G9"/>
    <mergeCell ref="O7:O8"/>
    <mergeCell ref="C7:E7"/>
    <mergeCell ref="C8:C9"/>
    <mergeCell ref="D8:D9"/>
    <mergeCell ref="E8:E9"/>
    <mergeCell ref="J8:J9"/>
    <mergeCell ref="N8:N9"/>
  </mergeCells>
  <printOptions/>
  <pageMargins left="0" right="0" top="1.1811023622047245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RePack by Diakov</cp:lastModifiedBy>
  <cp:lastPrinted>2018-12-27T06:19:29Z</cp:lastPrinted>
  <dcterms:created xsi:type="dcterms:W3CDTF">2000-03-20T13:04:02Z</dcterms:created>
  <dcterms:modified xsi:type="dcterms:W3CDTF">2019-01-02T13:49:53Z</dcterms:modified>
  <cp:category/>
  <cp:version/>
  <cp:contentType/>
  <cp:contentStatus/>
</cp:coreProperties>
</file>